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s-2184\保費\加退保作業\校內相關表單\兼任助理加退保申請表\111年-5月版\"/>
    </mc:Choice>
  </mc:AlternateContent>
  <bookViews>
    <workbookView xWindow="242" yWindow="81" windowWidth="11750" windowHeight="8536" tabRatio="672"/>
  </bookViews>
  <sheets>
    <sheet name="計算公式" sheetId="16" r:id="rId1"/>
    <sheet name="勞保111.1版" sheetId="14" r:id="rId2"/>
    <sheet name="職保111.5版" sheetId="15" r:id="rId3"/>
    <sheet name="勞退金提繳111.1版" sheetId="13" r:id="rId4"/>
    <sheet name="111.1健保(勞保)" sheetId="12" r:id="rId5"/>
    <sheet name="勞保費對照表" sheetId="9" state="hidden" r:id="rId6"/>
    <sheet name="勞退金對照表" sheetId="10" state="hidden" r:id="rId7"/>
  </sheets>
  <definedNames>
    <definedName name="_xlnm._FilterDatabase" localSheetId="2" hidden="1">職保111.5版!$B$2:$H$18</definedName>
    <definedName name="insurance" localSheetId="0">#REF!</definedName>
    <definedName name="insurance" localSheetId="1">#REF!</definedName>
    <definedName name="insurance" localSheetId="3">#REF!</definedName>
    <definedName name="insurance" localSheetId="2">#REF!</definedName>
    <definedName name="insurance">#REF!</definedName>
    <definedName name="oo" localSheetId="0">#REF!</definedName>
    <definedName name="oo" localSheetId="2">#REF!</definedName>
    <definedName name="oo">#REF!</definedName>
    <definedName name="_xlnm.Print_Area" localSheetId="4">'111.1健保(勞保)'!$C$1:$J$55</definedName>
    <definedName name="級距表" localSheetId="0">#REF!</definedName>
    <definedName name="級距表" localSheetId="1">#REF!</definedName>
    <definedName name="級距表" localSheetId="3">#REF!</definedName>
    <definedName name="級距表" localSheetId="2">#REF!</definedName>
    <definedName name="級距表">#REF!</definedName>
  </definedNames>
  <calcPr calcId="162913"/>
</workbook>
</file>

<file path=xl/calcChain.xml><?xml version="1.0" encoding="utf-8"?>
<calcChain xmlns="http://schemas.openxmlformats.org/spreadsheetml/2006/main">
  <c r="G9" i="16" l="1"/>
  <c r="S4" i="16" l="1"/>
  <c r="C9" i="16" s="1"/>
  <c r="H4" i="16"/>
  <c r="A9" i="16"/>
  <c r="K9" i="16" s="1"/>
  <c r="T4" i="16"/>
  <c r="I9" i="16" s="1"/>
  <c r="F4" i="16"/>
  <c r="K4" i="16" s="1"/>
  <c r="U4" i="16" s="1"/>
  <c r="J4" i="16" l="1"/>
  <c r="N4" i="16" s="1"/>
  <c r="I4" i="16"/>
  <c r="M4" i="16" s="1"/>
  <c r="F9" i="16"/>
  <c r="J9" i="16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L4" i="16" l="1"/>
  <c r="O4" i="16"/>
  <c r="Q4" i="16" s="1"/>
  <c r="B9" i="16" s="1"/>
  <c r="P4" i="16"/>
  <c r="R4" i="16" s="1"/>
  <c r="H9" i="16" l="1"/>
  <c r="J50" i="12"/>
  <c r="I50" i="12"/>
  <c r="E50" i="12"/>
  <c r="F50" i="12" s="1"/>
  <c r="J49" i="12"/>
  <c r="I49" i="12"/>
  <c r="E49" i="12"/>
  <c r="G49" i="12" s="1"/>
  <c r="J48" i="12"/>
  <c r="I48" i="12"/>
  <c r="E48" i="12"/>
  <c r="H48" i="12" s="1"/>
  <c r="J47" i="12"/>
  <c r="I47" i="12"/>
  <c r="E47" i="12"/>
  <c r="G47" i="12" s="1"/>
  <c r="J46" i="12"/>
  <c r="I46" i="12"/>
  <c r="E46" i="12"/>
  <c r="H46" i="12" s="1"/>
  <c r="J45" i="12"/>
  <c r="I45" i="12"/>
  <c r="H45" i="12"/>
  <c r="E45" i="12"/>
  <c r="G45" i="12" s="1"/>
  <c r="J44" i="12"/>
  <c r="I44" i="12"/>
  <c r="E44" i="12"/>
  <c r="F44" i="12" s="1"/>
  <c r="J43" i="12"/>
  <c r="I43" i="12"/>
  <c r="E43" i="12"/>
  <c r="G43" i="12" s="1"/>
  <c r="J42" i="12"/>
  <c r="I42" i="12"/>
  <c r="E42" i="12"/>
  <c r="F42" i="12" s="1"/>
  <c r="J41" i="12"/>
  <c r="I41" i="12"/>
  <c r="E41" i="12"/>
  <c r="G41" i="12" s="1"/>
  <c r="J40" i="12"/>
  <c r="I40" i="12"/>
  <c r="E40" i="12"/>
  <c r="H40" i="12" s="1"/>
  <c r="J39" i="12"/>
  <c r="I39" i="12"/>
  <c r="H39" i="12"/>
  <c r="E39" i="12"/>
  <c r="G39" i="12" s="1"/>
  <c r="J38" i="12"/>
  <c r="I38" i="12"/>
  <c r="E38" i="12"/>
  <c r="F38" i="12" s="1"/>
  <c r="J37" i="12"/>
  <c r="I37" i="12"/>
  <c r="E37" i="12"/>
  <c r="G37" i="12" s="1"/>
  <c r="J36" i="12"/>
  <c r="I36" i="12"/>
  <c r="E36" i="12"/>
  <c r="H36" i="12" s="1"/>
  <c r="J35" i="12"/>
  <c r="I35" i="12"/>
  <c r="E35" i="12"/>
  <c r="G35" i="12" s="1"/>
  <c r="J34" i="12"/>
  <c r="I34" i="12"/>
  <c r="E34" i="12"/>
  <c r="H34" i="12" s="1"/>
  <c r="J33" i="12"/>
  <c r="I33" i="12"/>
  <c r="H33" i="12"/>
  <c r="E33" i="12"/>
  <c r="G33" i="12" s="1"/>
  <c r="J32" i="12"/>
  <c r="I32" i="12"/>
  <c r="E32" i="12"/>
  <c r="F32" i="12" s="1"/>
  <c r="J31" i="12"/>
  <c r="I31" i="12"/>
  <c r="E31" i="12"/>
  <c r="G31" i="12" s="1"/>
  <c r="J30" i="12"/>
  <c r="I30" i="12"/>
  <c r="E30" i="12"/>
  <c r="F30" i="12" s="1"/>
  <c r="J29" i="12"/>
  <c r="I29" i="12"/>
  <c r="E29" i="12"/>
  <c r="G29" i="12" s="1"/>
  <c r="J28" i="12"/>
  <c r="I28" i="12"/>
  <c r="E28" i="12"/>
  <c r="H28" i="12" s="1"/>
  <c r="J27" i="12"/>
  <c r="I27" i="12"/>
  <c r="H27" i="12"/>
  <c r="E27" i="12"/>
  <c r="G27" i="12" s="1"/>
  <c r="J26" i="12"/>
  <c r="I26" i="12"/>
  <c r="E26" i="12"/>
  <c r="F26" i="12" s="1"/>
  <c r="J25" i="12"/>
  <c r="I25" i="12"/>
  <c r="E25" i="12"/>
  <c r="G25" i="12" s="1"/>
  <c r="J24" i="12"/>
  <c r="I24" i="12"/>
  <c r="E24" i="12"/>
  <c r="H24" i="12" s="1"/>
  <c r="J23" i="12"/>
  <c r="I23" i="12"/>
  <c r="E23" i="12"/>
  <c r="G23" i="12" s="1"/>
  <c r="J22" i="12"/>
  <c r="I22" i="12"/>
  <c r="E22" i="12"/>
  <c r="H22" i="12" s="1"/>
  <c r="J21" i="12"/>
  <c r="I21" i="12"/>
  <c r="H21" i="12"/>
  <c r="E21" i="12"/>
  <c r="G21" i="12" s="1"/>
  <c r="J20" i="12"/>
  <c r="I20" i="12"/>
  <c r="E20" i="12"/>
  <c r="F20" i="12" s="1"/>
  <c r="J19" i="12"/>
  <c r="I19" i="12"/>
  <c r="E19" i="12"/>
  <c r="G19" i="12" s="1"/>
  <c r="J18" i="12"/>
  <c r="I18" i="12"/>
  <c r="E18" i="12"/>
  <c r="F18" i="12" s="1"/>
  <c r="J17" i="12"/>
  <c r="I17" i="12"/>
  <c r="E17" i="12"/>
  <c r="H17" i="12" s="1"/>
  <c r="J16" i="12"/>
  <c r="I16" i="12"/>
  <c r="E16" i="12"/>
  <c r="H16" i="12" s="1"/>
  <c r="J15" i="12"/>
  <c r="I15" i="12"/>
  <c r="H15" i="12"/>
  <c r="E15" i="12"/>
  <c r="G15" i="12" s="1"/>
  <c r="J14" i="12"/>
  <c r="I14" i="12"/>
  <c r="E14" i="12"/>
  <c r="F14" i="12" s="1"/>
  <c r="J13" i="12"/>
  <c r="I13" i="12"/>
  <c r="E13" i="12"/>
  <c r="G13" i="12" s="1"/>
  <c r="J12" i="12"/>
  <c r="I12" i="12"/>
  <c r="E12" i="12"/>
  <c r="H12" i="12" s="1"/>
  <c r="J11" i="12"/>
  <c r="I11" i="12"/>
  <c r="E11" i="12"/>
  <c r="G11" i="12" s="1"/>
  <c r="J10" i="12"/>
  <c r="I10" i="12"/>
  <c r="E10" i="12"/>
  <c r="G10" i="12" s="1"/>
  <c r="J9" i="12"/>
  <c r="I9" i="12"/>
  <c r="H9" i="12"/>
  <c r="E9" i="12"/>
  <c r="G9" i="12" s="1"/>
  <c r="J8" i="12"/>
  <c r="I8" i="12"/>
  <c r="E8" i="12"/>
  <c r="F8" i="12" s="1"/>
  <c r="J7" i="12"/>
  <c r="I7" i="12"/>
  <c r="E7" i="12"/>
  <c r="G7" i="12" s="1"/>
  <c r="J6" i="12"/>
  <c r="I6" i="12"/>
  <c r="E6" i="12"/>
  <c r="H6" i="12" s="1"/>
  <c r="C6" i="12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J5" i="12"/>
  <c r="I5" i="12"/>
  <c r="E5" i="12"/>
  <c r="H5" i="12" s="1"/>
  <c r="G14" i="12" l="1"/>
  <c r="G26" i="12"/>
  <c r="G32" i="12"/>
  <c r="G44" i="12"/>
  <c r="H20" i="12"/>
  <c r="H44" i="12"/>
  <c r="H50" i="12"/>
  <c r="F9" i="12"/>
  <c r="F15" i="12"/>
  <c r="F21" i="12"/>
  <c r="F27" i="12"/>
  <c r="F33" i="12"/>
  <c r="F39" i="12"/>
  <c r="F45" i="12"/>
  <c r="G8" i="12"/>
  <c r="G20" i="12"/>
  <c r="G38" i="12"/>
  <c r="H26" i="12"/>
  <c r="H38" i="12"/>
  <c r="H7" i="12"/>
  <c r="H13" i="12"/>
  <c r="H19" i="12"/>
  <c r="H25" i="12"/>
  <c r="H31" i="12"/>
  <c r="H37" i="12"/>
  <c r="H43" i="12"/>
  <c r="H49" i="12"/>
  <c r="G50" i="12"/>
  <c r="H8" i="12"/>
  <c r="H14" i="12"/>
  <c r="H32" i="12"/>
  <c r="F40" i="12"/>
  <c r="G16" i="12"/>
  <c r="F35" i="12"/>
  <c r="F6" i="12"/>
  <c r="G6" i="12"/>
  <c r="H11" i="12"/>
  <c r="F13" i="12"/>
  <c r="G18" i="12"/>
  <c r="H23" i="12"/>
  <c r="F25" i="12"/>
  <c r="G30" i="12"/>
  <c r="H35" i="12"/>
  <c r="F37" i="12"/>
  <c r="G42" i="12"/>
  <c r="H47" i="12"/>
  <c r="F49" i="12"/>
  <c r="H18" i="12"/>
  <c r="H30" i="12"/>
  <c r="H42" i="12"/>
  <c r="F10" i="12"/>
  <c r="F46" i="12"/>
  <c r="F5" i="12"/>
  <c r="G22" i="12"/>
  <c r="F41" i="12"/>
  <c r="G46" i="12"/>
  <c r="F12" i="12"/>
  <c r="G17" i="12"/>
  <c r="F24" i="12"/>
  <c r="F28" i="12"/>
  <c r="F22" i="12"/>
  <c r="F34" i="12"/>
  <c r="F17" i="12"/>
  <c r="G34" i="12"/>
  <c r="G5" i="12"/>
  <c r="H10" i="12"/>
  <c r="F36" i="12"/>
  <c r="F7" i="12"/>
  <c r="G12" i="12"/>
  <c r="F19" i="12"/>
  <c r="G24" i="12"/>
  <c r="H29" i="12"/>
  <c r="F31" i="12"/>
  <c r="G36" i="12"/>
  <c r="H41" i="12"/>
  <c r="F43" i="12"/>
  <c r="G48" i="12"/>
  <c r="F29" i="12"/>
  <c r="F48" i="12"/>
  <c r="F16" i="12"/>
  <c r="F11" i="12"/>
  <c r="F23" i="12"/>
  <c r="G28" i="12"/>
  <c r="G40" i="12"/>
  <c r="F47" i="12"/>
  <c r="E63" i="13" l="1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F30" i="14" l="1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G23" i="14" s="1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G11" i="14" s="1"/>
  <c r="F10" i="14"/>
  <c r="E10" i="14"/>
  <c r="D10" i="14"/>
  <c r="C10" i="14"/>
  <c r="F9" i="14"/>
  <c r="E9" i="14"/>
  <c r="D9" i="14"/>
  <c r="C9" i="14"/>
  <c r="F8" i="14"/>
  <c r="E8" i="14"/>
  <c r="D8" i="14"/>
  <c r="C8" i="14"/>
  <c r="F7" i="14"/>
  <c r="E7" i="14"/>
  <c r="D7" i="14"/>
  <c r="C7" i="14"/>
  <c r="F6" i="14"/>
  <c r="E6" i="14"/>
  <c r="D6" i="14"/>
  <c r="C6" i="14"/>
  <c r="F5" i="14"/>
  <c r="E5" i="14"/>
  <c r="D5" i="14"/>
  <c r="C5" i="14"/>
  <c r="F4" i="14"/>
  <c r="E4" i="14"/>
  <c r="D4" i="14"/>
  <c r="C4" i="14"/>
  <c r="G9" i="14" l="1"/>
  <c r="G7" i="14"/>
  <c r="G19" i="14"/>
  <c r="G28" i="14"/>
  <c r="H4" i="14"/>
  <c r="G12" i="14"/>
  <c r="G4" i="14"/>
  <c r="G25" i="14"/>
  <c r="G29" i="14"/>
  <c r="G8" i="14"/>
  <c r="G17" i="14"/>
  <c r="G20" i="14"/>
  <c r="G6" i="14"/>
  <c r="G15" i="14"/>
  <c r="G27" i="14"/>
  <c r="G5" i="14"/>
  <c r="G10" i="14"/>
  <c r="G18" i="14"/>
  <c r="G13" i="14"/>
  <c r="G21" i="14"/>
  <c r="G26" i="14"/>
  <c r="G16" i="14"/>
  <c r="G24" i="14"/>
  <c r="G14" i="14"/>
  <c r="G22" i="14"/>
  <c r="G30" i="14"/>
  <c r="E65" i="10" l="1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H31" i="9"/>
  <c r="I31" i="9"/>
  <c r="K31" i="9"/>
  <c r="G31" i="9"/>
  <c r="J31" i="9"/>
  <c r="H30" i="9"/>
  <c r="M30" i="9" s="1"/>
  <c r="I30" i="9"/>
  <c r="K30" i="9"/>
  <c r="G30" i="9"/>
  <c r="J30" i="9"/>
  <c r="H29" i="9"/>
  <c r="I29" i="9"/>
  <c r="K29" i="9"/>
  <c r="M29" i="9" s="1"/>
  <c r="G29" i="9"/>
  <c r="J29" i="9"/>
  <c r="H28" i="9"/>
  <c r="I28" i="9"/>
  <c r="K28" i="9"/>
  <c r="G28" i="9"/>
  <c r="J28" i="9"/>
  <c r="H27" i="9"/>
  <c r="I27" i="9"/>
  <c r="K27" i="9"/>
  <c r="G27" i="9"/>
  <c r="J27" i="9"/>
  <c r="H26" i="9"/>
  <c r="I26" i="9"/>
  <c r="K26" i="9"/>
  <c r="G26" i="9"/>
  <c r="J26" i="9"/>
  <c r="H25" i="9"/>
  <c r="I25" i="9"/>
  <c r="K25" i="9"/>
  <c r="G25" i="9"/>
  <c r="J25" i="9"/>
  <c r="H24" i="9"/>
  <c r="I24" i="9"/>
  <c r="K24" i="9"/>
  <c r="G24" i="9"/>
  <c r="L24" i="9" s="1"/>
  <c r="J24" i="9"/>
  <c r="H23" i="9"/>
  <c r="I23" i="9"/>
  <c r="K23" i="9"/>
  <c r="G23" i="9"/>
  <c r="J23" i="9"/>
  <c r="L23" i="9" s="1"/>
  <c r="H22" i="9"/>
  <c r="I22" i="9"/>
  <c r="K22" i="9"/>
  <c r="G22" i="9"/>
  <c r="L22" i="9" s="1"/>
  <c r="J22" i="9"/>
  <c r="H21" i="9"/>
  <c r="I21" i="9"/>
  <c r="K21" i="9"/>
  <c r="G21" i="9"/>
  <c r="J21" i="9"/>
  <c r="H20" i="9"/>
  <c r="I20" i="9"/>
  <c r="K20" i="9"/>
  <c r="G20" i="9"/>
  <c r="J20" i="9"/>
  <c r="H19" i="9"/>
  <c r="I19" i="9"/>
  <c r="K19" i="9"/>
  <c r="G19" i="9"/>
  <c r="J19" i="9"/>
  <c r="L19" i="9" s="1"/>
  <c r="H18" i="9"/>
  <c r="I18" i="9"/>
  <c r="K18" i="9"/>
  <c r="G18" i="9"/>
  <c r="J18" i="9"/>
  <c r="L18" i="9" s="1"/>
  <c r="H17" i="9"/>
  <c r="I17" i="9"/>
  <c r="K17" i="9"/>
  <c r="G17" i="9"/>
  <c r="J17" i="9"/>
  <c r="H16" i="9"/>
  <c r="I16" i="9"/>
  <c r="K16" i="9"/>
  <c r="G16" i="9"/>
  <c r="J16" i="9"/>
  <c r="H15" i="9"/>
  <c r="M15" i="9" s="1"/>
  <c r="I15" i="9"/>
  <c r="K15" i="9"/>
  <c r="G15" i="9"/>
  <c r="J15" i="9"/>
  <c r="H14" i="9"/>
  <c r="I14" i="9"/>
  <c r="K14" i="9"/>
  <c r="M14" i="9"/>
  <c r="G14" i="9"/>
  <c r="J14" i="9"/>
  <c r="L14" i="9"/>
  <c r="H13" i="9"/>
  <c r="I13" i="9"/>
  <c r="K13" i="9"/>
  <c r="M13" i="9" s="1"/>
  <c r="G13" i="9"/>
  <c r="J13" i="9"/>
  <c r="H12" i="9"/>
  <c r="I12" i="9"/>
  <c r="K12" i="9"/>
  <c r="M12" i="9" s="1"/>
  <c r="G12" i="9"/>
  <c r="J12" i="9"/>
  <c r="H11" i="9"/>
  <c r="I11" i="9"/>
  <c r="K11" i="9"/>
  <c r="G11" i="9"/>
  <c r="L11" i="9" s="1"/>
  <c r="J11" i="9"/>
  <c r="H10" i="9"/>
  <c r="I10" i="9"/>
  <c r="K10" i="9"/>
  <c r="G10" i="9"/>
  <c r="J10" i="9"/>
  <c r="H9" i="9"/>
  <c r="I9" i="9"/>
  <c r="K9" i="9"/>
  <c r="G9" i="9"/>
  <c r="J9" i="9"/>
  <c r="H8" i="9"/>
  <c r="I8" i="9"/>
  <c r="K8" i="9"/>
  <c r="G8" i="9"/>
  <c r="L8" i="9" s="1"/>
  <c r="J8" i="9"/>
  <c r="H7" i="9"/>
  <c r="I7" i="9"/>
  <c r="K7" i="9"/>
  <c r="G7" i="9"/>
  <c r="J7" i="9"/>
  <c r="H6" i="9"/>
  <c r="I6" i="9"/>
  <c r="K6" i="9"/>
  <c r="G6" i="9"/>
  <c r="L6" i="9" s="1"/>
  <c r="J6" i="9"/>
  <c r="H5" i="9"/>
  <c r="I5" i="9"/>
  <c r="K5" i="9"/>
  <c r="M5" i="9" s="1"/>
  <c r="G5" i="9"/>
  <c r="J5" i="9"/>
  <c r="H4" i="9"/>
  <c r="I4" i="9"/>
  <c r="K4" i="9"/>
  <c r="G4" i="9"/>
  <c r="J4" i="9"/>
  <c r="L7" i="9" l="1"/>
  <c r="M8" i="9"/>
  <c r="M25" i="9"/>
  <c r="L9" i="9"/>
  <c r="M10" i="9"/>
  <c r="M22" i="9"/>
  <c r="L26" i="9"/>
  <c r="M4" i="9"/>
  <c r="L20" i="9"/>
  <c r="M26" i="9"/>
  <c r="L31" i="9"/>
  <c r="L17" i="9"/>
  <c r="M20" i="9"/>
  <c r="L25" i="9"/>
  <c r="M6" i="9"/>
  <c r="L30" i="9"/>
  <c r="L16" i="9"/>
  <c r="L27" i="9"/>
  <c r="M28" i="9"/>
  <c r="M11" i="9"/>
  <c r="L13" i="9"/>
  <c r="M24" i="9"/>
  <c r="M31" i="9"/>
  <c r="M7" i="9"/>
  <c r="L12" i="9"/>
  <c r="M17" i="9"/>
  <c r="M27" i="9"/>
  <c r="L29" i="9"/>
  <c r="L5" i="9"/>
  <c r="L15" i="9"/>
  <c r="M16" i="9"/>
  <c r="M23" i="9"/>
  <c r="L28" i="9"/>
  <c r="L4" i="9"/>
  <c r="M9" i="9"/>
  <c r="M18" i="9"/>
  <c r="M19" i="9"/>
  <c r="L21" i="9"/>
  <c r="L10" i="9"/>
  <c r="M21" i="9"/>
</calcChain>
</file>

<file path=xl/comments1.xml><?xml version="1.0" encoding="utf-8"?>
<comments xmlns="http://schemas.openxmlformats.org/spreadsheetml/2006/main">
  <authors>
    <author>user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111.5.1</t>
        </r>
        <r>
          <rPr>
            <sz val="9"/>
            <color indexed="81"/>
            <rFont val="細明體"/>
            <family val="3"/>
            <charset val="136"/>
          </rPr>
          <t>施行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111.5.1</t>
        </r>
        <r>
          <rPr>
            <sz val="9"/>
            <color indexed="81"/>
            <rFont val="細明體"/>
            <family val="3"/>
            <charset val="136"/>
          </rPr>
          <t>施行</t>
        </r>
      </text>
    </comment>
  </commentList>
</comments>
</file>

<file path=xl/comments2.xml><?xml version="1.0" encoding="utf-8"?>
<comments xmlns="http://schemas.openxmlformats.org/spreadsheetml/2006/main">
  <authors>
    <author>Cute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Cute:</t>
        </r>
        <r>
          <rPr>
            <sz val="9"/>
            <color indexed="81"/>
            <rFont val="Tahoma"/>
            <family val="2"/>
          </rPr>
          <t xml:space="preserve">
102.1</t>
        </r>
        <r>
          <rPr>
            <sz val="9"/>
            <color indexed="81"/>
            <rFont val="細明體"/>
            <family val="3"/>
            <charset val="136"/>
          </rPr>
          <t>由</t>
        </r>
        <r>
          <rPr>
            <sz val="9"/>
            <color indexed="81"/>
            <rFont val="Tahoma"/>
            <family val="2"/>
          </rPr>
          <t>0.0008</t>
        </r>
        <r>
          <rPr>
            <sz val="9"/>
            <color indexed="81"/>
            <rFont val="細明體"/>
            <family val="3"/>
            <charset val="136"/>
          </rPr>
          <t>調為</t>
        </r>
        <r>
          <rPr>
            <sz val="9"/>
            <color indexed="81"/>
            <rFont val="Tahoma"/>
            <family val="2"/>
          </rPr>
          <t>0.0009
105.1.1</t>
        </r>
        <r>
          <rPr>
            <sz val="9"/>
            <color indexed="81"/>
            <rFont val="細明體"/>
            <family val="3"/>
            <charset val="136"/>
          </rPr>
          <t>由</t>
        </r>
        <r>
          <rPr>
            <sz val="9"/>
            <color indexed="81"/>
            <rFont val="Tahoma"/>
            <family val="2"/>
          </rPr>
          <t>0.0009</t>
        </r>
        <r>
          <rPr>
            <sz val="9"/>
            <color indexed="81"/>
            <rFont val="細明體"/>
            <family val="3"/>
            <charset val="136"/>
          </rPr>
          <t>調0.001</t>
        </r>
      </text>
    </comment>
  </commentList>
</comments>
</file>

<file path=xl/sharedStrings.xml><?xml version="1.0" encoding="utf-8"?>
<sst xmlns="http://schemas.openxmlformats.org/spreadsheetml/2006/main" count="240" uniqueCount="226">
  <si>
    <t>單位：新台幣元</t>
  </si>
  <si>
    <t>被保險人及眷屬負擔金額﹝負擔比率30%﹞</t>
  </si>
  <si>
    <t>勞保費及就業保險費</t>
    <phoneticPr fontId="3" type="noConversion"/>
  </si>
  <si>
    <t>勞保費</t>
  </si>
  <si>
    <t>就保費</t>
  </si>
  <si>
    <t>自付合計</t>
    <phoneticPr fontId="3" type="noConversion"/>
  </si>
  <si>
    <t>自付20%(A)</t>
    <phoneticPr fontId="3" type="noConversion"/>
  </si>
  <si>
    <t>學補70%(B)</t>
    <phoneticPr fontId="3" type="noConversion"/>
  </si>
  <si>
    <t>自付20%（Ｄ）</t>
    <phoneticPr fontId="3" type="noConversion"/>
  </si>
  <si>
    <t>學補70%（Ｅ）</t>
    <phoneticPr fontId="3" type="noConversion"/>
  </si>
  <si>
    <t>(A+D)</t>
    <phoneticPr fontId="3" type="noConversion"/>
  </si>
  <si>
    <t>(B+C+E)</t>
    <phoneticPr fontId="3" type="noConversion"/>
  </si>
  <si>
    <t>投保薪給
(算保費)</t>
    <phoneticPr fontId="3" type="noConversion"/>
  </si>
  <si>
    <t>勞保費學補合計</t>
    <phoneticPr fontId="3" type="noConversion"/>
  </si>
  <si>
    <t>勞保費及就業保險費</t>
    <phoneticPr fontId="3" type="noConversion"/>
  </si>
  <si>
    <t>比對用</t>
    <phoneticPr fontId="12" type="noConversion"/>
  </si>
  <si>
    <t>投保薪給(算保費)</t>
    <phoneticPr fontId="12" type="noConversion"/>
  </si>
  <si>
    <t>投保薪給
(算保費)</t>
    <phoneticPr fontId="3" type="noConversion"/>
  </si>
  <si>
    <t>自付合計</t>
    <phoneticPr fontId="3" type="noConversion"/>
  </si>
  <si>
    <t>學補合計</t>
    <phoneticPr fontId="3" type="noConversion"/>
  </si>
  <si>
    <t>自付20%(A)</t>
    <phoneticPr fontId="3" type="noConversion"/>
  </si>
  <si>
    <t>學補70%(B)</t>
    <phoneticPr fontId="3" type="noConversion"/>
  </si>
  <si>
    <t>職災（Ｃ）</t>
    <phoneticPr fontId="3" type="noConversion"/>
  </si>
  <si>
    <t>自付20%（Ｄ）</t>
    <phoneticPr fontId="3" type="noConversion"/>
  </si>
  <si>
    <t>學補70%（Ｅ）</t>
    <phoneticPr fontId="3" type="noConversion"/>
  </si>
  <si>
    <t>(A+D)</t>
    <phoneticPr fontId="3" type="noConversion"/>
  </si>
  <si>
    <t>(B+C+E)</t>
    <phoneticPr fontId="3" type="noConversion"/>
  </si>
  <si>
    <t>註：105年1月1日起適用(調整職災費率)</t>
    <phoneticPr fontId="3" type="noConversion"/>
  </si>
  <si>
    <t>勞工退休金月提繳工資分級表</t>
    <phoneticPr fontId="3" type="noConversion"/>
  </si>
  <si>
    <t>級</t>
    <phoneticPr fontId="3" type="noConversion"/>
  </si>
  <si>
    <t>實際工資</t>
    <phoneticPr fontId="3" type="noConversion"/>
  </si>
  <si>
    <t>月提繳工資</t>
    <phoneticPr fontId="3" type="noConversion"/>
  </si>
  <si>
    <t>月提繳勞退金</t>
    <phoneticPr fontId="3" type="noConversion"/>
  </si>
  <si>
    <t>1,500元以下</t>
    <phoneticPr fontId="3" type="noConversion"/>
  </si>
  <si>
    <t>1501元~3,000元</t>
    <phoneticPr fontId="3" type="noConversion"/>
  </si>
  <si>
    <t>3,001元~4,500元</t>
    <phoneticPr fontId="3" type="noConversion"/>
  </si>
  <si>
    <t>4,501元~6,000元</t>
    <phoneticPr fontId="3" type="noConversion"/>
  </si>
  <si>
    <t>6,001元~7,500元</t>
    <phoneticPr fontId="3" type="noConversion"/>
  </si>
  <si>
    <t>7,501元~8,700元</t>
    <phoneticPr fontId="3" type="noConversion"/>
  </si>
  <si>
    <t>8,701元~9,900元</t>
    <phoneticPr fontId="3" type="noConversion"/>
  </si>
  <si>
    <t>9,901元~11,100元</t>
    <phoneticPr fontId="3" type="noConversion"/>
  </si>
  <si>
    <t>11,101元~12,540元</t>
    <phoneticPr fontId="3" type="noConversion"/>
  </si>
  <si>
    <t>12,541元~13,500元</t>
    <phoneticPr fontId="3" type="noConversion"/>
  </si>
  <si>
    <t>13,501元~15,840元</t>
    <phoneticPr fontId="3" type="noConversion"/>
  </si>
  <si>
    <t>15,841元~16,500元</t>
    <phoneticPr fontId="3" type="noConversion"/>
  </si>
  <si>
    <t>16,501元~17,280元</t>
    <phoneticPr fontId="3" type="noConversion"/>
  </si>
  <si>
    <t>17,281元~17,880元</t>
    <phoneticPr fontId="3" type="noConversion"/>
  </si>
  <si>
    <t>17,881元~19,047元</t>
    <phoneticPr fontId="3" type="noConversion"/>
  </si>
  <si>
    <t>19,048元~20,008元</t>
    <phoneticPr fontId="3" type="noConversion"/>
  </si>
  <si>
    <t>20,009元~20,100元</t>
    <phoneticPr fontId="3" type="noConversion"/>
  </si>
  <si>
    <t>20,101元~21,000元</t>
    <phoneticPr fontId="3" type="noConversion"/>
  </si>
  <si>
    <t>21,001元~21,900元</t>
    <phoneticPr fontId="3" type="noConversion"/>
  </si>
  <si>
    <t>21,901元~22,800元</t>
    <phoneticPr fontId="3" type="noConversion"/>
  </si>
  <si>
    <t>22,801元~24,000元</t>
    <phoneticPr fontId="3" type="noConversion"/>
  </si>
  <si>
    <t>24,001元~25,200元</t>
    <phoneticPr fontId="3" type="noConversion"/>
  </si>
  <si>
    <t>25,201元~26,400元</t>
    <phoneticPr fontId="3" type="noConversion"/>
  </si>
  <si>
    <t>26,401元~27,600元</t>
    <phoneticPr fontId="3" type="noConversion"/>
  </si>
  <si>
    <t>27,601元~28,800元</t>
    <phoneticPr fontId="3" type="noConversion"/>
  </si>
  <si>
    <t>28,801元~30,300元</t>
    <phoneticPr fontId="3" type="noConversion"/>
  </si>
  <si>
    <t>30,301元~31,800元</t>
    <phoneticPr fontId="3" type="noConversion"/>
  </si>
  <si>
    <t>31,801元~33,300元</t>
    <phoneticPr fontId="3" type="noConversion"/>
  </si>
  <si>
    <t>33,301元~34,800元</t>
    <phoneticPr fontId="3" type="noConversion"/>
  </si>
  <si>
    <t>34,801元~36,300元</t>
    <phoneticPr fontId="3" type="noConversion"/>
  </si>
  <si>
    <t>36,301元~38,200元</t>
    <phoneticPr fontId="3" type="noConversion"/>
  </si>
  <si>
    <t>38,201元~40,100元</t>
    <phoneticPr fontId="3" type="noConversion"/>
  </si>
  <si>
    <t>40,101元~42,000元</t>
    <phoneticPr fontId="3" type="noConversion"/>
  </si>
  <si>
    <t>42,001元~43,900元</t>
    <phoneticPr fontId="3" type="noConversion"/>
  </si>
  <si>
    <t>43,901元~45,800元</t>
    <phoneticPr fontId="3" type="noConversion"/>
  </si>
  <si>
    <t>45,801元~48,200元</t>
    <phoneticPr fontId="3" type="noConversion"/>
  </si>
  <si>
    <t>48,201元~50,600元</t>
    <phoneticPr fontId="3" type="noConversion"/>
  </si>
  <si>
    <t>50,601元~53,000元</t>
    <phoneticPr fontId="3" type="noConversion"/>
  </si>
  <si>
    <t>53,001元~55,400元</t>
    <phoneticPr fontId="3" type="noConversion"/>
  </si>
  <si>
    <t>55,401元~57,800元</t>
    <phoneticPr fontId="3" type="noConversion"/>
  </si>
  <si>
    <t>57,801元~60,800元</t>
    <phoneticPr fontId="3" type="noConversion"/>
  </si>
  <si>
    <t>60,801元~63,800元</t>
    <phoneticPr fontId="3" type="noConversion"/>
  </si>
  <si>
    <t>63,801元~66,800元</t>
    <phoneticPr fontId="3" type="noConversion"/>
  </si>
  <si>
    <t>66,801元~69,800元</t>
    <phoneticPr fontId="3" type="noConversion"/>
  </si>
  <si>
    <t>69,801元~72,800元</t>
    <phoneticPr fontId="3" type="noConversion"/>
  </si>
  <si>
    <t>72,801元~76,500元</t>
    <phoneticPr fontId="3" type="noConversion"/>
  </si>
  <si>
    <t>76,501元~80,200元</t>
    <phoneticPr fontId="3" type="noConversion"/>
  </si>
  <si>
    <t>80,201元~83,900元</t>
    <phoneticPr fontId="3" type="noConversion"/>
  </si>
  <si>
    <t>83,901元~87,600元</t>
    <phoneticPr fontId="3" type="noConversion"/>
  </si>
  <si>
    <t>87,601元~92,100元</t>
    <phoneticPr fontId="3" type="noConversion"/>
  </si>
  <si>
    <t>92,101元~96,600元</t>
    <phoneticPr fontId="3" type="noConversion"/>
  </si>
  <si>
    <t>96,601元~101,100元</t>
    <phoneticPr fontId="3" type="noConversion"/>
  </si>
  <si>
    <t>101,101元~105,600元</t>
    <phoneticPr fontId="3" type="noConversion"/>
  </si>
  <si>
    <t>105,601元~110,100元</t>
    <phoneticPr fontId="3" type="noConversion"/>
  </si>
  <si>
    <t>110,101元~115,500元</t>
    <phoneticPr fontId="3" type="noConversion"/>
  </si>
  <si>
    <t>115,501元~120,900元</t>
    <phoneticPr fontId="3" type="noConversion"/>
  </si>
  <si>
    <t>120,901元~126,300元</t>
    <phoneticPr fontId="3" type="noConversion"/>
  </si>
  <si>
    <t>126,301元~131,700元</t>
    <phoneticPr fontId="3" type="noConversion"/>
  </si>
  <si>
    <t>131,701元~137,100元</t>
    <phoneticPr fontId="3" type="noConversion"/>
  </si>
  <si>
    <t>137,101元~142,500元</t>
    <phoneticPr fontId="3" type="noConversion"/>
  </si>
  <si>
    <t>142,501元~147,900元</t>
    <phoneticPr fontId="3" type="noConversion"/>
  </si>
  <si>
    <t>147,901元以上</t>
    <phoneticPr fontId="3" type="noConversion"/>
  </si>
  <si>
    <t>103.7.1版</t>
    <phoneticPr fontId="3" type="noConversion"/>
  </si>
  <si>
    <t>全民健康保險保險費負擔金額表(三)</t>
    <phoneticPr fontId="3" type="noConversion"/>
  </si>
  <si>
    <t>投保金額等級</t>
    <phoneticPr fontId="3" type="noConversion"/>
  </si>
  <si>
    <t>月投保金額</t>
    <phoneticPr fontId="3" type="noConversion"/>
  </si>
  <si>
    <t>投保單位負擔金額﹝負擔比率60%﹞</t>
    <phoneticPr fontId="3" type="noConversion"/>
  </si>
  <si>
    <t>政府補助金額﹝補助比率10%﹞</t>
    <phoneticPr fontId="3" type="noConversion"/>
  </si>
  <si>
    <t>本人</t>
    <phoneticPr fontId="3" type="noConversion"/>
  </si>
  <si>
    <t>本人+１眷口</t>
    <phoneticPr fontId="3" type="noConversion"/>
  </si>
  <si>
    <t>本人+２眷口</t>
    <phoneticPr fontId="3" type="noConversion"/>
  </si>
  <si>
    <t>本人+３眷口</t>
    <phoneticPr fontId="3" type="noConversion"/>
  </si>
  <si>
    <t>比對用</t>
    <phoneticPr fontId="21" type="noConversion"/>
  </si>
  <si>
    <t>﹝公、民營事業、機構及有一定雇主之受僱者適用﹞</t>
    <phoneticPr fontId="3" type="noConversion"/>
  </si>
  <si>
    <r>
      <rPr>
        <sz val="12"/>
        <rFont val="標楷體"/>
        <family val="4"/>
        <charset val="136"/>
      </rPr>
      <t>勞保投保額</t>
    </r>
    <phoneticPr fontId="3" type="noConversion"/>
  </si>
  <si>
    <r>
      <rPr>
        <sz val="12"/>
        <rFont val="標楷體"/>
        <family val="4"/>
        <charset val="136"/>
      </rPr>
      <t>勞保費</t>
    </r>
  </si>
  <si>
    <r>
      <rPr>
        <sz val="12"/>
        <rFont val="標楷體"/>
        <family val="4"/>
        <charset val="136"/>
      </rPr>
      <t>時薪</t>
    </r>
    <phoneticPr fontId="3" type="noConversion"/>
  </si>
  <si>
    <r>
      <rPr>
        <sz val="12"/>
        <rFont val="標楷體"/>
        <family val="4"/>
        <charset val="136"/>
      </rPr>
      <t>每月工作時數</t>
    </r>
    <phoneticPr fontId="3" type="noConversion"/>
  </si>
  <si>
    <r>
      <rPr>
        <sz val="12"/>
        <rFont val="標楷體"/>
        <family val="4"/>
        <charset val="136"/>
      </rPr>
      <t>勞退月提繳工資</t>
    </r>
    <phoneticPr fontId="3" type="noConversion"/>
  </si>
  <si>
    <r>
      <rPr>
        <sz val="12"/>
        <rFont val="標楷體"/>
        <family val="4"/>
        <charset val="136"/>
      </rPr>
      <t xml:space="preserve">退保日
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31</t>
    </r>
    <r>
      <rPr>
        <sz val="12"/>
        <color indexed="10"/>
        <rFont val="標楷體"/>
        <family val="4"/>
        <charset val="136"/>
      </rPr>
      <t>日退保</t>
    </r>
    <r>
      <rPr>
        <sz val="12"/>
        <color indexed="10"/>
        <rFont val="Times New Roman"/>
        <family val="1"/>
      </rPr>
      <t>,</t>
    </r>
    <r>
      <rPr>
        <sz val="12"/>
        <color indexed="10"/>
        <rFont val="標楷體"/>
        <family val="4"/>
        <charset val="136"/>
      </rPr>
      <t>請輸入</t>
    </r>
    <r>
      <rPr>
        <sz val="12"/>
        <color indexed="10"/>
        <rFont val="Times New Roman"/>
        <family val="1"/>
      </rPr>
      <t>30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</si>
  <si>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自付</t>
    </r>
    <r>
      <rPr>
        <sz val="12"/>
        <rFont val="Times New Roman"/>
        <family val="1"/>
      </rPr>
      <t>20%</t>
    </r>
  </si>
  <si>
    <r>
      <rPr>
        <sz val="12"/>
        <rFont val="標楷體"/>
        <family val="4"/>
        <charset val="136"/>
      </rPr>
      <t>學補</t>
    </r>
    <r>
      <rPr>
        <sz val="12"/>
        <rFont val="Times New Roman"/>
        <family val="1"/>
      </rPr>
      <t>70%</t>
    </r>
  </si>
  <si>
    <t>●</t>
    <phoneticPr fontId="3" type="noConversion"/>
  </si>
  <si>
    <t>○</t>
    <phoneticPr fontId="3" type="noConversion"/>
  </si>
  <si>
    <r>
      <rPr>
        <u/>
        <sz val="10"/>
        <rFont val="標楷體"/>
        <family val="4"/>
        <charset val="136"/>
      </rPr>
      <t>健保加保</t>
    </r>
    <r>
      <rPr>
        <sz val="10"/>
        <rFont val="Times New Roman"/>
        <family val="1"/>
      </rPr>
      <t xml:space="preserve">
</t>
    </r>
    <r>
      <rPr>
        <sz val="9"/>
        <rFont val="標楷體"/>
        <family val="4"/>
        <charset val="136"/>
      </rPr>
      <t>○不加保
●加保</t>
    </r>
    <phoneticPr fontId="3" type="noConversion"/>
  </si>
  <si>
    <t>勞保費自付合計</t>
    <phoneticPr fontId="3" type="noConversion"/>
  </si>
  <si>
    <r>
      <rPr>
        <sz val="12"/>
        <rFont val="標楷體"/>
        <family val="4"/>
        <charset val="136"/>
      </rPr>
      <t>健保費學補合計</t>
    </r>
    <phoneticPr fontId="3" type="noConversion"/>
  </si>
  <si>
    <r>
      <rPr>
        <sz val="12"/>
        <rFont val="標楷體"/>
        <family val="4"/>
        <charset val="136"/>
      </rPr>
      <t>健保費自付合計</t>
    </r>
    <phoneticPr fontId="3" type="noConversion"/>
  </si>
  <si>
    <t>應發金額</t>
    <phoneticPr fontId="3" type="noConversion"/>
  </si>
  <si>
    <t>勞保自付</t>
    <phoneticPr fontId="3" type="noConversion"/>
  </si>
  <si>
    <t>二代健保補充保費-個人</t>
    <phoneticPr fontId="3" type="noConversion"/>
  </si>
  <si>
    <t>實領金額</t>
    <phoneticPr fontId="3" type="noConversion"/>
  </si>
  <si>
    <t>勞保學補</t>
    <phoneticPr fontId="3" type="noConversion"/>
  </si>
  <si>
    <t>勞退金</t>
    <phoneticPr fontId="3" type="noConversion"/>
  </si>
  <si>
    <t>雇主負擔二代健保補充保費</t>
    <phoneticPr fontId="3" type="noConversion"/>
  </si>
  <si>
    <t>健保自付</t>
    <phoneticPr fontId="3" type="noConversion"/>
  </si>
  <si>
    <t>健保學補</t>
    <phoneticPr fontId="3" type="noConversion"/>
  </si>
  <si>
    <t>【學校】負擔</t>
    <phoneticPr fontId="3" type="noConversion"/>
  </si>
  <si>
    <t>【個人】負擔</t>
    <phoneticPr fontId="3" type="noConversion"/>
  </si>
  <si>
    <t>投保金額</t>
    <phoneticPr fontId="3" type="noConversion"/>
  </si>
  <si>
    <t>○</t>
  </si>
  <si>
    <t>3,001~4,500</t>
  </si>
  <si>
    <t>1,500以下</t>
  </si>
  <si>
    <t>4,501~6,000</t>
  </si>
  <si>
    <t>6,001~7,500</t>
  </si>
  <si>
    <t>7,501~8,700</t>
  </si>
  <si>
    <t>8,701~9,900</t>
  </si>
  <si>
    <t>9,901~11,100</t>
  </si>
  <si>
    <t>11,101~12,540</t>
  </si>
  <si>
    <t>12,541~13,500</t>
  </si>
  <si>
    <t>13,501~15,840</t>
  </si>
  <si>
    <t>15,841~16,500</t>
  </si>
  <si>
    <t>16,501~17,280</t>
  </si>
  <si>
    <t>17,281~17,880</t>
  </si>
  <si>
    <t>17,881~19,047</t>
  </si>
  <si>
    <t>19,048~20,008</t>
  </si>
  <si>
    <t>20,009~21,009</t>
  </si>
  <si>
    <t>21,010~22,000</t>
  </si>
  <si>
    <t>22,001~23,100</t>
  </si>
  <si>
    <t>24,001~25,200</t>
  </si>
  <si>
    <t>26,401~27,600</t>
  </si>
  <si>
    <t>27,601~28,800</t>
  </si>
  <si>
    <t>28,801~30,300</t>
  </si>
  <si>
    <t>30,301~31,800</t>
  </si>
  <si>
    <t>31,801~33,300</t>
  </si>
  <si>
    <t>33,301~34,800</t>
  </si>
  <si>
    <t>34,801~36,300</t>
  </si>
  <si>
    <t>36,301~38,200</t>
  </si>
  <si>
    <t>38,201~40,100</t>
  </si>
  <si>
    <t>40,101~42,000</t>
  </si>
  <si>
    <t>42,001~43,900</t>
  </si>
  <si>
    <t>43,901~45,800</t>
  </si>
  <si>
    <t>45,801~48,200</t>
  </si>
  <si>
    <t>48,201~50,600</t>
  </si>
  <si>
    <t>50,601~53,000</t>
  </si>
  <si>
    <t>53,001~55,400</t>
  </si>
  <si>
    <t>55,401~57,800</t>
  </si>
  <si>
    <t>57,801~60,800</t>
  </si>
  <si>
    <t>60,801~63,800</t>
  </si>
  <si>
    <t>63,801~66,800</t>
  </si>
  <si>
    <t>66,801~69,800</t>
  </si>
  <si>
    <t>69,801~72,800</t>
  </si>
  <si>
    <t>72,801~76,500</t>
  </si>
  <si>
    <t>76,501~80,200</t>
  </si>
  <si>
    <t>80,201~83,900</t>
  </si>
  <si>
    <t>83,901~87,600</t>
  </si>
  <si>
    <t>87,601~92,100</t>
  </si>
  <si>
    <t>92,101~96,600</t>
  </si>
  <si>
    <t>96,601~101,100</t>
  </si>
  <si>
    <t>101,101~105,600</t>
  </si>
  <si>
    <t>105,601~110,100</t>
  </si>
  <si>
    <t>110,101~115,500</t>
  </si>
  <si>
    <t>115,501~120,900</t>
  </si>
  <si>
    <t>120,901~126,300</t>
  </si>
  <si>
    <t>126,301~131,700</t>
  </si>
  <si>
    <t>131,701~137,100</t>
  </si>
  <si>
    <t>137,101~142,500</t>
  </si>
  <si>
    <t>142,501~147,900</t>
  </si>
  <si>
    <t>147,901以上</t>
  </si>
  <si>
    <t>同一天加退才要輸入30，沒有則輸入1)</t>
    <phoneticPr fontId="3" type="noConversion"/>
  </si>
  <si>
    <t>勞工退休金月提繳工資分級表</t>
    <phoneticPr fontId="3" type="noConversion"/>
  </si>
  <si>
    <t>級</t>
    <phoneticPr fontId="3" type="noConversion"/>
  </si>
  <si>
    <t>實際工資</t>
    <phoneticPr fontId="3" type="noConversion"/>
  </si>
  <si>
    <t>級距比對用</t>
    <phoneticPr fontId="21" type="noConversion"/>
  </si>
  <si>
    <t>保費</t>
    <phoneticPr fontId="21" type="noConversion"/>
  </si>
  <si>
    <t>學補合計</t>
    <phoneticPr fontId="3" type="noConversion"/>
  </si>
  <si>
    <t>職災費率</t>
    <phoneticPr fontId="21" type="noConversion"/>
  </si>
  <si>
    <t>就保費率</t>
    <phoneticPr fontId="21" type="noConversion"/>
  </si>
  <si>
    <t>註：110年1月1日起適用(普通事故費率調整為10.5%)。</t>
    <phoneticPr fontId="3" type="noConversion"/>
  </si>
  <si>
    <t>※核銷時保費係已加、退保單之日期、薪資核算，非實際工作日期、薪資。
(即黃色網底之數據應與加退保單一致)</t>
    <phoneticPr fontId="3" type="noConversion"/>
  </si>
  <si>
    <t xml:space="preserve">    2.自110年1月1日起費率調整為5.17%。</t>
    <phoneticPr fontId="3" type="noConversion"/>
  </si>
  <si>
    <t xml:space="preserve">    3.自109年1月1日起調整平均眷口數為0.58人，投保單位負擔金額含本人
       及平均眷屬人數0.58人,合計1.58人。</t>
    <phoneticPr fontId="3" type="noConversion"/>
  </si>
  <si>
    <t>1,501~3,000</t>
    <phoneticPr fontId="3" type="noConversion"/>
  </si>
  <si>
    <t>23,101~24,000</t>
    <phoneticPr fontId="21" type="noConversion"/>
  </si>
  <si>
    <t>111.1.1版</t>
    <phoneticPr fontId="3" type="noConversion"/>
  </si>
  <si>
    <r>
      <rPr>
        <sz val="15"/>
        <rFont val="標楷體"/>
        <family val="4"/>
        <charset val="136"/>
      </rPr>
      <t xml:space="preserve">【投保勞保--範例】
</t>
    </r>
    <r>
      <rPr>
        <sz val="15"/>
        <rFont val="Times New Roman"/>
        <family val="1"/>
      </rPr>
      <t xml:space="preserve">  </t>
    </r>
    <r>
      <rPr>
        <sz val="15"/>
        <rFont val="標楷體"/>
        <family val="4"/>
        <charset val="136"/>
      </rPr>
      <t>聘任部分工時人員時薪</t>
    </r>
    <r>
      <rPr>
        <sz val="15"/>
        <rFont val="Times New Roman"/>
        <family val="1"/>
      </rPr>
      <t>168</t>
    </r>
    <r>
      <rPr>
        <sz val="15"/>
        <rFont val="標楷體"/>
        <family val="4"/>
        <charset val="136"/>
      </rPr>
      <t>元</t>
    </r>
    <r>
      <rPr>
        <sz val="15"/>
        <rFont val="Times New Roman"/>
        <family val="1"/>
      </rPr>
      <t>/</t>
    </r>
    <r>
      <rPr>
        <sz val="15"/>
        <rFont val="標楷體"/>
        <family val="4"/>
        <charset val="136"/>
      </rPr>
      <t>時</t>
    </r>
    <r>
      <rPr>
        <sz val="15"/>
        <rFont val="Times New Roman"/>
        <family val="1"/>
      </rPr>
      <t>*</t>
    </r>
    <r>
      <rPr>
        <sz val="15"/>
        <rFont val="標楷體"/>
        <family val="4"/>
        <charset val="136"/>
      </rPr>
      <t>每月</t>
    </r>
    <r>
      <rPr>
        <sz val="15"/>
        <rFont val="Times New Roman"/>
        <family val="1"/>
      </rPr>
      <t>30</t>
    </r>
    <r>
      <rPr>
        <sz val="15"/>
        <rFont val="標楷體"/>
        <family val="4"/>
        <charset val="136"/>
      </rPr>
      <t>小時，應發金額為</t>
    </r>
    <r>
      <rPr>
        <sz val="15"/>
        <rFont val="Times New Roman"/>
        <family val="1"/>
      </rPr>
      <t>5,040</t>
    </r>
    <r>
      <rPr>
        <sz val="15"/>
        <rFont val="標楷體"/>
        <family val="4"/>
        <charset val="136"/>
      </rPr>
      <t>元，開始工作日期為</t>
    </r>
    <r>
      <rPr>
        <sz val="15"/>
        <rFont val="Times New Roman"/>
        <family val="1"/>
      </rPr>
      <t>9</t>
    </r>
    <r>
      <rPr>
        <sz val="15"/>
        <rFont val="標楷體"/>
        <family val="4"/>
        <charset val="136"/>
      </rPr>
      <t>日；退保為</t>
    </r>
    <r>
      <rPr>
        <sz val="15"/>
        <rFont val="Times New Roman"/>
        <family val="1"/>
      </rPr>
      <t>12</t>
    </r>
    <r>
      <rPr>
        <sz val="15"/>
        <rFont val="標楷體"/>
        <family val="4"/>
        <charset val="136"/>
      </rPr>
      <t>日。</t>
    </r>
    <phoneticPr fontId="3" type="noConversion"/>
  </si>
  <si>
    <t>111年1月1日起實施</t>
    <phoneticPr fontId="3" type="noConversion"/>
  </si>
  <si>
    <t xml:space="preserve">                         中央健康保險署製表</t>
    <phoneticPr fontId="3" type="noConversion"/>
  </si>
  <si>
    <r>
      <t>註:1.自111年1月1日起配合基本工資調整，第一級調整為25,250元</t>
    </r>
    <r>
      <rPr>
        <b/>
        <sz val="12"/>
        <color rgb="FF0000CC"/>
        <rFont val="新細明體"/>
        <family val="1"/>
        <charset val="136"/>
      </rPr>
      <t>。</t>
    </r>
    <phoneticPr fontId="3" type="noConversion"/>
  </si>
  <si>
    <t>25,251~26,400</t>
    <phoneticPr fontId="3" type="noConversion"/>
  </si>
  <si>
    <t>勞工職業災害保險投保薪資分級表
(111年5月1日起適用)</t>
    <phoneticPr fontId="3" type="noConversion"/>
  </si>
  <si>
    <t>級</t>
    <phoneticPr fontId="21" type="noConversion"/>
  </si>
  <si>
    <t>學補合計</t>
    <phoneticPr fontId="21" type="noConversion"/>
  </si>
  <si>
    <t>職災</t>
    <phoneticPr fontId="3" type="noConversion"/>
  </si>
  <si>
    <t>一、本表依勞工職業災害保險及保護法第十七條第四項規定訂定之。
二、本表投保薪資金額以新臺幣元為單位</t>
    <phoneticPr fontId="21" type="noConversion"/>
  </si>
  <si>
    <t>職保</t>
    <phoneticPr fontId="3" type="noConversion"/>
  </si>
  <si>
    <r>
      <rPr>
        <sz val="12"/>
        <rFont val="標楷體"/>
        <family val="4"/>
        <charset val="136"/>
      </rPr>
      <t xml:space="preserve">就保費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外籍生不適用就保，請*0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</si>
  <si>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 xml:space="preserve">勞退金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外籍生不提勞退金，請</t>
    </r>
    <r>
      <rPr>
        <sz val="12"/>
        <rFont val="Times New Roman"/>
        <family val="1"/>
      </rPr>
      <t>*0)</t>
    </r>
    <phoneticPr fontId="3" type="noConversion"/>
  </si>
  <si>
    <t>注意事項：
一、勞保費自被保險人加保之日起計算至退保當日為止，按實際在保天數計算，一個月概以30日計算。
二、2月28日加保，保費及勞退金計收3日(28-30日)；2月28日退保，勞保費計收28日，但勞退金仍以30天算。
三、29日加保，31日退，保費計收2日(29-30日)；30日加保，31日退保，保費計收1日(30日)；31加退保，保費計收1日(30日)。
四、保險為到職日加保，離職(工作最後一天)退保，無法追溯辦理。
五、外籍生不適用就業保險、不提勞退金，請以0計。
六、學校負擔為計畫應負擔之金額，應涵蓋雇主負擔二代雇主保費(費率為2.11%)。
七、若勞保為同一天加退者，請在欄位E4中，填入『30』，其餘，都請填『1』即可。</t>
    <phoneticPr fontId="3" type="noConversion"/>
  </si>
  <si>
    <r>
      <rPr>
        <sz val="12"/>
        <rFont val="標楷體"/>
        <family val="4"/>
        <charset val="136"/>
      </rPr>
      <t xml:space="preserve">加保日
</t>
    </r>
    <r>
      <rPr>
        <sz val="12"/>
        <color rgb="FFFF0000"/>
        <rFont val="標楷體"/>
        <family val="4"/>
        <charset val="136"/>
      </rPr>
      <t>(31日加保,請輸入30)</t>
    </r>
    <phoneticPr fontId="3" type="noConversion"/>
  </si>
  <si>
    <t>當月職保投保額</t>
    <phoneticPr fontId="3" type="noConversion"/>
  </si>
  <si>
    <t>加保天數</t>
    <phoneticPr fontId="3" type="noConversion"/>
  </si>
  <si>
    <r>
      <rPr>
        <sz val="12"/>
        <rFont val="標楷體"/>
        <family val="4"/>
        <charset val="136"/>
      </rPr>
      <t>自付</t>
    </r>
    <r>
      <rPr>
        <sz val="12"/>
        <rFont val="Times New Roman"/>
        <family val="1"/>
      </rPr>
      <t>20%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</si>
</sst>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$&quot;#,##0"/>
    <numFmt numFmtId="178" formatCode="_(* #,##0_);_(* \(#,##0\);_(* &quot;-&quot;_);_(@_)"/>
    <numFmt numFmtId="179" formatCode="_-* #,##0_-;\-* #,##0_-;_-* &quot;-&quot;??_-;_-@_-"/>
    <numFmt numFmtId="180" formatCode="#,##0_ "/>
  </numFmts>
  <fonts count="4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4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rgb="FFFF0000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color indexed="10"/>
      <name val="Times New Roman"/>
      <family val="1"/>
    </font>
    <font>
      <sz val="12"/>
      <color theme="1"/>
      <name val="Times New Roman"/>
      <family val="1"/>
    </font>
    <font>
      <sz val="30"/>
      <name val="Times New Roman"/>
      <family val="1"/>
    </font>
    <font>
      <sz val="10"/>
      <name val="Times New Roman"/>
      <family val="1"/>
    </font>
    <font>
      <u/>
      <sz val="10"/>
      <name val="標楷體"/>
      <family val="4"/>
      <charset val="136"/>
    </font>
    <font>
      <sz val="9"/>
      <name val="標楷體"/>
      <family val="4"/>
      <charset val="136"/>
    </font>
    <font>
      <b/>
      <sz val="14"/>
      <color rgb="FFFF0000"/>
      <name val="Times New Roman"/>
      <family val="1"/>
    </font>
    <font>
      <b/>
      <sz val="15"/>
      <name val="標楷體"/>
      <family val="4"/>
      <charset val="136"/>
    </font>
    <font>
      <sz val="15"/>
      <name val="標楷體"/>
      <family val="4"/>
      <charset val="136"/>
    </font>
    <font>
      <sz val="15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name val="Times New Roman"/>
      <family val="1"/>
    </font>
    <font>
      <b/>
      <sz val="12"/>
      <color rgb="FF0000CC"/>
      <name val="新細明體"/>
      <family val="1"/>
      <charset val="136"/>
      <scheme val="minor"/>
    </font>
    <font>
      <sz val="12"/>
      <name val="全真楷書"/>
      <family val="3"/>
      <charset val="136"/>
    </font>
    <font>
      <sz val="12"/>
      <color rgb="FFFF0000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2"/>
      <color indexed="56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23" fillId="0" borderId="0"/>
    <xf numFmtId="178" fontId="23" fillId="0" borderId="0" applyFont="0" applyFill="0" applyBorder="0" applyAlignment="0" applyProtection="0"/>
    <xf numFmtId="0" fontId="24" fillId="0" borderId="0"/>
    <xf numFmtId="0" fontId="37" fillId="0" borderId="0">
      <alignment vertical="center"/>
    </xf>
    <xf numFmtId="0" fontId="23" fillId="0" borderId="0"/>
    <xf numFmtId="43" fontId="2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2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/>
    </xf>
    <xf numFmtId="3" fontId="5" fillId="0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right"/>
    </xf>
    <xf numFmtId="3" fontId="5" fillId="2" borderId="2" xfId="0" applyNumberFormat="1" applyFont="1" applyFill="1" applyBorder="1">
      <alignment vertical="center"/>
    </xf>
    <xf numFmtId="3" fontId="5" fillId="0" borderId="2" xfId="0" applyNumberFormat="1" applyFont="1" applyFill="1" applyBorder="1">
      <alignment vertical="center"/>
    </xf>
    <xf numFmtId="3" fontId="5" fillId="0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>
      <alignment vertical="center"/>
    </xf>
    <xf numFmtId="3" fontId="9" fillId="0" borderId="2" xfId="0" applyNumberFormat="1" applyFont="1" applyFill="1" applyBorder="1">
      <alignment vertical="center"/>
    </xf>
    <xf numFmtId="3" fontId="9" fillId="2" borderId="2" xfId="0" applyNumberFormat="1" applyFont="1" applyFill="1" applyBorder="1">
      <alignment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Border="1">
      <alignment vertical="center"/>
    </xf>
    <xf numFmtId="9" fontId="0" fillId="0" borderId="0" xfId="0" applyNumberFormat="1">
      <alignment vertical="center"/>
    </xf>
    <xf numFmtId="0" fontId="11" fillId="0" borderId="0" xfId="0" applyFont="1">
      <alignment vertical="center"/>
    </xf>
    <xf numFmtId="9" fontId="11" fillId="0" borderId="0" xfId="0" applyNumberFormat="1" applyFo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Fill="1">
      <alignment vertical="center"/>
    </xf>
    <xf numFmtId="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3" fontId="9" fillId="0" borderId="15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5" fillId="2" borderId="0" xfId="0" applyNumberFormat="1" applyFont="1" applyFill="1" applyBorder="1">
      <alignment vertical="center"/>
    </xf>
    <xf numFmtId="3" fontId="5" fillId="0" borderId="0" xfId="0" applyNumberFormat="1" applyFont="1" applyFill="1" applyBorder="1">
      <alignment vertical="center"/>
    </xf>
    <xf numFmtId="3" fontId="5" fillId="0" borderId="0" xfId="0" applyNumberFormat="1" applyFont="1" applyBorder="1">
      <alignment vertical="center"/>
    </xf>
    <xf numFmtId="0" fontId="19" fillId="0" borderId="0" xfId="0" applyFont="1" applyAlignment="1">
      <alignment vertical="center"/>
    </xf>
    <xf numFmtId="3" fontId="9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77" fontId="23" fillId="0" borderId="3" xfId="0" applyNumberFormat="1" applyFont="1" applyFill="1" applyBorder="1" applyAlignment="1">
      <alignment horizontal="center" vertical="center"/>
    </xf>
    <xf numFmtId="176" fontId="26" fillId="0" borderId="2" xfId="0" applyNumberFormat="1" applyFont="1" applyFill="1" applyBorder="1" applyAlignment="1">
      <alignment horizontal="center" vertical="center"/>
    </xf>
    <xf numFmtId="176" fontId="26" fillId="5" borderId="2" xfId="0" applyNumberFormat="1" applyFont="1" applyFill="1" applyBorder="1" applyAlignment="1">
      <alignment horizontal="center" vertical="center"/>
    </xf>
    <xf numFmtId="3" fontId="23" fillId="6" borderId="2" xfId="0" applyNumberFormat="1" applyFont="1" applyFill="1" applyBorder="1" applyAlignment="1">
      <alignment horizontal="center" vertical="center"/>
    </xf>
    <xf numFmtId="3" fontId="23" fillId="4" borderId="29" xfId="0" applyNumberFormat="1" applyFont="1" applyFill="1" applyBorder="1" applyAlignment="1">
      <alignment horizontal="center" vertical="center"/>
    </xf>
    <xf numFmtId="3" fontId="27" fillId="4" borderId="30" xfId="0" applyNumberFormat="1" applyFont="1" applyFill="1" applyBorder="1" applyAlignment="1">
      <alignment horizontal="center" vertical="center"/>
    </xf>
    <xf numFmtId="176" fontId="26" fillId="7" borderId="2" xfId="0" applyNumberFormat="1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Fill="1">
      <alignment vertical="center"/>
    </xf>
    <xf numFmtId="0" fontId="4" fillId="7" borderId="26" xfId="0" applyFont="1" applyFill="1" applyBorder="1" applyAlignment="1">
      <alignment horizontal="center" vertical="center"/>
    </xf>
    <xf numFmtId="3" fontId="4" fillId="7" borderId="31" xfId="0" applyNumberFormat="1" applyFont="1" applyFill="1" applyBorder="1" applyAlignment="1">
      <alignment horizontal="center" vertical="center"/>
    </xf>
    <xf numFmtId="177" fontId="4" fillId="7" borderId="1" xfId="0" applyNumberFormat="1" applyFont="1" applyFill="1" applyBorder="1" applyAlignment="1">
      <alignment horizontal="center" vertical="center"/>
    </xf>
    <xf numFmtId="176" fontId="20" fillId="7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 wrapText="1"/>
    </xf>
    <xf numFmtId="3" fontId="33" fillId="0" borderId="28" xfId="0" applyNumberFormat="1" applyFont="1" applyFill="1" applyBorder="1" applyAlignment="1">
      <alignment horizontal="center" vertical="center"/>
    </xf>
    <xf numFmtId="3" fontId="33" fillId="0" borderId="29" xfId="0" applyNumberFormat="1" applyFont="1" applyFill="1" applyBorder="1" applyAlignment="1">
      <alignment horizontal="center" vertical="center"/>
    </xf>
    <xf numFmtId="0" fontId="14" fillId="3" borderId="0" xfId="5" applyFont="1" applyFill="1"/>
    <xf numFmtId="0" fontId="15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16" fillId="3" borderId="0" xfId="5" applyFont="1" applyFill="1" applyBorder="1" applyAlignment="1">
      <alignment horizontal="right"/>
    </xf>
    <xf numFmtId="0" fontId="16" fillId="3" borderId="2" xfId="5" applyFont="1" applyFill="1" applyBorder="1" applyAlignment="1">
      <alignment horizontal="center" vertical="center" wrapText="1"/>
    </xf>
    <xf numFmtId="0" fontId="16" fillId="3" borderId="3" xfId="5" applyFont="1" applyFill="1" applyBorder="1" applyAlignment="1">
      <alignment horizontal="center" vertical="center"/>
    </xf>
    <xf numFmtId="0" fontId="16" fillId="3" borderId="2" xfId="5" applyFont="1" applyFill="1" applyBorder="1" applyAlignment="1">
      <alignment horizontal="center" vertical="center"/>
    </xf>
    <xf numFmtId="179" fontId="14" fillId="3" borderId="0" xfId="6" applyNumberFormat="1" applyFont="1" applyFill="1" applyAlignment="1"/>
    <xf numFmtId="178" fontId="14" fillId="3" borderId="0" xfId="7" applyFont="1" applyFill="1" applyBorder="1" applyAlignment="1">
      <alignment horizontal="center"/>
    </xf>
    <xf numFmtId="41" fontId="40" fillId="3" borderId="2" xfId="9" applyFont="1" applyFill="1" applyBorder="1" applyAlignment="1">
      <alignment horizontal="center"/>
    </xf>
    <xf numFmtId="178" fontId="14" fillId="3" borderId="10" xfId="7" applyFont="1" applyFill="1" applyBorder="1" applyAlignment="1">
      <alignment horizontal="center"/>
    </xf>
    <xf numFmtId="178" fontId="14" fillId="3" borderId="11" xfId="7" applyFont="1" applyFill="1" applyBorder="1" applyAlignment="1">
      <alignment horizontal="center"/>
    </xf>
    <xf numFmtId="178" fontId="14" fillId="3" borderId="12" xfId="7" applyFont="1" applyFill="1" applyBorder="1" applyAlignment="1">
      <alignment horizontal="center"/>
    </xf>
    <xf numFmtId="0" fontId="18" fillId="3" borderId="0" xfId="5" applyFont="1" applyFill="1"/>
    <xf numFmtId="0" fontId="17" fillId="3" borderId="0" xfId="5" applyFont="1" applyFill="1" applyAlignment="1">
      <alignment vertical="top" wrapText="1"/>
    </xf>
    <xf numFmtId="0" fontId="24" fillId="0" borderId="0" xfId="10">
      <alignment vertical="center"/>
    </xf>
    <xf numFmtId="0" fontId="24" fillId="0" borderId="2" xfId="10" applyBorder="1" applyAlignment="1">
      <alignment horizontal="center" vertical="center" wrapText="1"/>
    </xf>
    <xf numFmtId="0" fontId="24" fillId="0" borderId="0" xfId="10" applyAlignment="1">
      <alignment vertical="center" wrapText="1"/>
    </xf>
    <xf numFmtId="0" fontId="24" fillId="0" borderId="2" xfId="10" applyBorder="1" applyAlignment="1">
      <alignment horizontal="center" vertical="center"/>
    </xf>
    <xf numFmtId="3" fontId="24" fillId="0" borderId="2" xfId="10" applyNumberFormat="1" applyBorder="1" applyAlignment="1">
      <alignment horizontal="center" vertical="center"/>
    </xf>
    <xf numFmtId="3" fontId="24" fillId="0" borderId="2" xfId="10" applyNumberFormat="1" applyBorder="1">
      <alignment vertical="center"/>
    </xf>
    <xf numFmtId="0" fontId="24" fillId="0" borderId="2" xfId="10" applyFont="1" applyBorder="1" applyAlignment="1">
      <alignment horizontal="center" vertical="center"/>
    </xf>
    <xf numFmtId="3" fontId="24" fillId="0" borderId="2" xfId="10" applyNumberFormat="1" applyFont="1" applyBorder="1" applyAlignment="1">
      <alignment horizontal="center" vertical="center"/>
    </xf>
    <xf numFmtId="3" fontId="24" fillId="0" borderId="2" xfId="10" applyNumberFormat="1" applyFont="1" applyBorder="1">
      <alignment vertical="center"/>
    </xf>
    <xf numFmtId="0" fontId="24" fillId="0" borderId="0" xfId="10" applyFont="1">
      <alignment vertical="center"/>
    </xf>
    <xf numFmtId="0" fontId="41" fillId="0" borderId="2" xfId="10" applyFont="1" applyBorder="1" applyAlignment="1">
      <alignment horizontal="center" vertical="center"/>
    </xf>
    <xf numFmtId="3" fontId="41" fillId="0" borderId="2" xfId="10" applyNumberFormat="1" applyFont="1" applyBorder="1" applyAlignment="1">
      <alignment horizontal="center" vertical="center"/>
    </xf>
    <xf numFmtId="3" fontId="41" fillId="0" borderId="2" xfId="10" applyNumberFormat="1" applyFont="1" applyBorder="1">
      <alignment vertical="center"/>
    </xf>
    <xf numFmtId="0" fontId="24" fillId="0" borderId="0" xfId="10" applyAlignment="1">
      <alignment horizontal="center" vertical="center"/>
    </xf>
    <xf numFmtId="0" fontId="4" fillId="0" borderId="0" xfId="10" applyFont="1" applyAlignment="1">
      <alignment horizontal="right" vertical="center"/>
    </xf>
    <xf numFmtId="3" fontId="5" fillId="0" borderId="0" xfId="10" applyNumberFormat="1" applyFont="1" applyFill="1" applyAlignment="1">
      <alignment horizontal="center" vertical="center"/>
    </xf>
    <xf numFmtId="0" fontId="4" fillId="0" borderId="0" xfId="10" applyFont="1">
      <alignment vertical="center"/>
    </xf>
    <xf numFmtId="0" fontId="2" fillId="0" borderId="0" xfId="8">
      <alignment vertical="center"/>
    </xf>
    <xf numFmtId="10" fontId="2" fillId="0" borderId="0" xfId="8" applyNumberFormat="1">
      <alignment vertical="center"/>
    </xf>
    <xf numFmtId="3" fontId="9" fillId="0" borderId="15" xfId="10" applyNumberFormat="1" applyFont="1" applyFill="1" applyBorder="1" applyAlignment="1">
      <alignment horizontal="center" wrapText="1"/>
    </xf>
    <xf numFmtId="3" fontId="9" fillId="0" borderId="2" xfId="10" applyNumberFormat="1" applyFont="1" applyFill="1" applyBorder="1">
      <alignment vertical="center"/>
    </xf>
    <xf numFmtId="0" fontId="5" fillId="0" borderId="0" xfId="10" applyFont="1">
      <alignment vertical="center"/>
    </xf>
    <xf numFmtId="3" fontId="9" fillId="2" borderId="2" xfId="10" applyNumberFormat="1" applyFont="1" applyFill="1" applyBorder="1">
      <alignment vertical="center"/>
    </xf>
    <xf numFmtId="3" fontId="10" fillId="2" borderId="2" xfId="10" applyNumberFormat="1" applyFont="1" applyFill="1" applyBorder="1" applyAlignment="1">
      <alignment horizontal="center" vertical="center"/>
    </xf>
    <xf numFmtId="3" fontId="10" fillId="0" borderId="2" xfId="10" applyNumberFormat="1" applyFont="1" applyFill="1" applyBorder="1" applyAlignment="1">
      <alignment horizontal="center" vertical="center"/>
    </xf>
    <xf numFmtId="9" fontId="2" fillId="0" borderId="0" xfId="8" applyNumberFormat="1">
      <alignment vertical="center"/>
    </xf>
    <xf numFmtId="3" fontId="5" fillId="0" borderId="1" xfId="10" applyNumberFormat="1" applyFont="1" applyFill="1" applyBorder="1" applyAlignment="1">
      <alignment horizontal="right"/>
    </xf>
    <xf numFmtId="3" fontId="5" fillId="2" borderId="2" xfId="10" applyNumberFormat="1" applyFont="1" applyFill="1" applyBorder="1">
      <alignment vertical="center"/>
    </xf>
    <xf numFmtId="3" fontId="5" fillId="0" borderId="2" xfId="10" applyNumberFormat="1" applyFont="1" applyFill="1" applyBorder="1">
      <alignment vertical="center"/>
    </xf>
    <xf numFmtId="3" fontId="5" fillId="0" borderId="2" xfId="10" applyNumberFormat="1" applyFont="1" applyFill="1" applyBorder="1" applyAlignment="1">
      <alignment horizontal="right"/>
    </xf>
    <xf numFmtId="3" fontId="42" fillId="0" borderId="2" xfId="10" applyNumberFormat="1" applyFont="1" applyFill="1" applyBorder="1" applyAlignment="1">
      <alignment horizontal="right"/>
    </xf>
    <xf numFmtId="3" fontId="42" fillId="2" borderId="2" xfId="10" applyNumberFormat="1" applyFont="1" applyFill="1" applyBorder="1">
      <alignment vertical="center"/>
    </xf>
    <xf numFmtId="3" fontId="42" fillId="0" borderId="2" xfId="10" applyNumberFormat="1" applyFont="1" applyFill="1" applyBorder="1">
      <alignment vertical="center"/>
    </xf>
    <xf numFmtId="3" fontId="5" fillId="0" borderId="2" xfId="10" applyNumberFormat="1" applyFont="1" applyBorder="1" applyAlignment="1">
      <alignment horizontal="right"/>
    </xf>
    <xf numFmtId="3" fontId="5" fillId="0" borderId="2" xfId="10" applyNumberFormat="1" applyFont="1" applyBorder="1">
      <alignment vertical="center"/>
    </xf>
    <xf numFmtId="3" fontId="5" fillId="0" borderId="0" xfId="10" applyNumberFormat="1" applyFont="1" applyBorder="1" applyAlignment="1">
      <alignment horizontal="right"/>
    </xf>
    <xf numFmtId="0" fontId="19" fillId="0" borderId="0" xfId="10" applyFont="1">
      <alignment vertical="center"/>
    </xf>
    <xf numFmtId="0" fontId="4" fillId="0" borderId="0" xfId="10" applyFont="1" applyAlignment="1">
      <alignment horizontal="right"/>
    </xf>
    <xf numFmtId="0" fontId="14" fillId="3" borderId="4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43" fillId="3" borderId="5" xfId="0" applyFont="1" applyFill="1" applyBorder="1" applyAlignment="1">
      <alignment horizontal="center"/>
    </xf>
    <xf numFmtId="0" fontId="43" fillId="3" borderId="17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43" fillId="3" borderId="15" xfId="0" applyFont="1" applyFill="1" applyBorder="1" applyAlignment="1">
      <alignment horizontal="center"/>
    </xf>
    <xf numFmtId="0" fontId="43" fillId="3" borderId="16" xfId="0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0" fontId="43" fillId="3" borderId="18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43" fillId="3" borderId="8" xfId="0" applyFont="1" applyFill="1" applyBorder="1" applyAlignment="1">
      <alignment horizontal="center"/>
    </xf>
    <xf numFmtId="0" fontId="43" fillId="3" borderId="19" xfId="0" applyFont="1" applyFill="1" applyBorder="1" applyAlignment="1">
      <alignment horizontal="center"/>
    </xf>
    <xf numFmtId="0" fontId="39" fillId="3" borderId="0" xfId="0" applyFont="1" applyFill="1" applyAlignment="1"/>
    <xf numFmtId="0" fontId="24" fillId="0" borderId="0" xfId="10" applyAlignment="1">
      <alignment horizontal="center" vertical="center"/>
    </xf>
    <xf numFmtId="10" fontId="45" fillId="0" borderId="0" xfId="0" applyNumberFormat="1" applyFont="1">
      <alignment vertical="center"/>
    </xf>
    <xf numFmtId="0" fontId="39" fillId="3" borderId="0" xfId="0" applyFont="1" applyFill="1" applyAlignment="1">
      <alignment horizontal="left" wrapText="1"/>
    </xf>
    <xf numFmtId="3" fontId="46" fillId="0" borderId="2" xfId="10" applyNumberFormat="1" applyFont="1" applyFill="1" applyBorder="1" applyAlignment="1">
      <alignment horizontal="right"/>
    </xf>
    <xf numFmtId="3" fontId="46" fillId="2" borderId="2" xfId="10" applyNumberFormat="1" applyFont="1" applyFill="1" applyBorder="1">
      <alignment vertical="center"/>
    </xf>
    <xf numFmtId="3" fontId="46" fillId="0" borderId="2" xfId="10" applyNumberFormat="1" applyFont="1" applyFill="1" applyBorder="1">
      <alignment vertical="center"/>
    </xf>
    <xf numFmtId="178" fontId="14" fillId="3" borderId="0" xfId="2" applyFont="1" applyFill="1" applyBorder="1" applyAlignment="1">
      <alignment horizontal="center"/>
    </xf>
    <xf numFmtId="178" fontId="14" fillId="3" borderId="10" xfId="2" applyFont="1" applyFill="1" applyBorder="1" applyAlignment="1">
      <alignment horizontal="center"/>
    </xf>
    <xf numFmtId="178" fontId="14" fillId="3" borderId="11" xfId="2" applyFont="1" applyFill="1" applyBorder="1" applyAlignment="1">
      <alignment horizontal="center"/>
    </xf>
    <xf numFmtId="178" fontId="14" fillId="3" borderId="12" xfId="2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38" xfId="0" applyFont="1" applyFill="1" applyBorder="1" applyAlignment="1">
      <alignment horizontal="center"/>
    </xf>
    <xf numFmtId="0" fontId="14" fillId="3" borderId="39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39" fillId="3" borderId="0" xfId="0" applyFont="1" applyFill="1" applyAlignment="1">
      <alignment wrapText="1"/>
    </xf>
    <xf numFmtId="0" fontId="17" fillId="3" borderId="0" xfId="0" applyFont="1" applyFill="1" applyAlignment="1">
      <alignment vertical="top" wrapText="1"/>
    </xf>
    <xf numFmtId="0" fontId="0" fillId="0" borderId="2" xfId="10" applyFont="1" applyBorder="1" applyAlignment="1">
      <alignment horizontal="center" vertical="center"/>
    </xf>
    <xf numFmtId="0" fontId="4" fillId="0" borderId="0" xfId="11" applyFont="1">
      <alignment vertical="center"/>
    </xf>
    <xf numFmtId="0" fontId="1" fillId="0" borderId="0" xfId="12">
      <alignment vertical="center"/>
    </xf>
    <xf numFmtId="10" fontId="1" fillId="0" borderId="0" xfId="12" applyNumberFormat="1">
      <alignment vertical="center"/>
    </xf>
    <xf numFmtId="3" fontId="9" fillId="0" borderId="2" xfId="11" applyNumberFormat="1" applyFont="1" applyFill="1" applyBorder="1" applyAlignment="1">
      <alignment horizontal="center" vertical="center"/>
    </xf>
    <xf numFmtId="0" fontId="5" fillId="0" borderId="0" xfId="11" applyFont="1">
      <alignment vertical="center"/>
    </xf>
    <xf numFmtId="10" fontId="45" fillId="0" borderId="0" xfId="12" applyNumberFormat="1" applyFont="1">
      <alignment vertical="center"/>
    </xf>
    <xf numFmtId="3" fontId="9" fillId="0" borderId="2" xfId="11" applyNumberFormat="1" applyFont="1" applyFill="1" applyBorder="1">
      <alignment vertical="center"/>
    </xf>
    <xf numFmtId="9" fontId="1" fillId="0" borderId="0" xfId="12" applyNumberFormat="1">
      <alignment vertical="center"/>
    </xf>
    <xf numFmtId="0" fontId="5" fillId="0" borderId="2" xfId="10" applyFont="1" applyBorder="1">
      <alignment vertical="center"/>
    </xf>
    <xf numFmtId="3" fontId="42" fillId="0" borderId="2" xfId="11" applyNumberFormat="1" applyFont="1" applyFill="1" applyBorder="1" applyAlignment="1">
      <alignment horizontal="right"/>
    </xf>
    <xf numFmtId="3" fontId="42" fillId="0" borderId="2" xfId="11" applyNumberFormat="1" applyFont="1" applyFill="1" applyBorder="1">
      <alignment vertical="center"/>
    </xf>
    <xf numFmtId="3" fontId="46" fillId="0" borderId="2" xfId="11" applyNumberFormat="1" applyFont="1" applyFill="1" applyBorder="1" applyAlignment="1">
      <alignment horizontal="right"/>
    </xf>
    <xf numFmtId="3" fontId="46" fillId="0" borderId="2" xfId="11" applyNumberFormat="1" applyFont="1" applyFill="1" applyBorder="1">
      <alignment vertical="center"/>
    </xf>
    <xf numFmtId="3" fontId="5" fillId="0" borderId="2" xfId="11" applyNumberFormat="1" applyFont="1" applyFill="1" applyBorder="1" applyAlignment="1">
      <alignment horizontal="right"/>
    </xf>
    <xf numFmtId="3" fontId="5" fillId="0" borderId="2" xfId="11" applyNumberFormat="1" applyFont="1" applyFill="1" applyBorder="1">
      <alignment vertical="center"/>
    </xf>
    <xf numFmtId="3" fontId="5" fillId="0" borderId="2" xfId="11" applyNumberFormat="1" applyFont="1" applyBorder="1" applyAlignment="1">
      <alignment horizontal="right"/>
    </xf>
    <xf numFmtId="0" fontId="4" fillId="7" borderId="1" xfId="0" applyFont="1" applyFill="1" applyBorder="1" applyAlignment="1">
      <alignment horizontal="center" vertical="center"/>
    </xf>
    <xf numFmtId="176" fontId="33" fillId="0" borderId="29" xfId="0" applyNumberFormat="1" applyFont="1" applyFill="1" applyBorder="1" applyAlignment="1">
      <alignment horizontal="center" vertical="center"/>
    </xf>
    <xf numFmtId="176" fontId="34" fillId="0" borderId="29" xfId="0" applyNumberFormat="1" applyFont="1" applyFill="1" applyBorder="1" applyAlignment="1">
      <alignment horizontal="center" vertical="center"/>
    </xf>
    <xf numFmtId="180" fontId="23" fillId="0" borderId="3" xfId="0" applyNumberFormat="1" applyFont="1" applyFill="1" applyBorder="1" applyAlignment="1">
      <alignment horizontal="center" vertical="center"/>
    </xf>
    <xf numFmtId="0" fontId="32" fillId="8" borderId="0" xfId="0" applyFont="1" applyFill="1" applyAlignment="1">
      <alignment horizontal="left" vertical="center" wrapText="1"/>
    </xf>
    <xf numFmtId="0" fontId="4" fillId="9" borderId="34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177" fontId="4" fillId="10" borderId="42" xfId="0" applyNumberFormat="1" applyFont="1" applyFill="1" applyBorder="1" applyAlignment="1">
      <alignment horizontal="center" vertical="center"/>
    </xf>
    <xf numFmtId="177" fontId="4" fillId="10" borderId="43" xfId="0" applyNumberFormat="1" applyFont="1" applyFill="1" applyBorder="1" applyAlignment="1">
      <alignment horizontal="center" vertical="center"/>
    </xf>
    <xf numFmtId="177" fontId="4" fillId="10" borderId="44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20" fillId="7" borderId="1" xfId="0" applyNumberFormat="1" applyFont="1" applyFill="1" applyBorder="1" applyAlignment="1">
      <alignment horizontal="center" vertical="center" wrapText="1"/>
    </xf>
    <xf numFmtId="176" fontId="20" fillId="7" borderId="18" xfId="0" applyNumberFormat="1" applyFont="1" applyFill="1" applyBorder="1" applyAlignment="1">
      <alignment horizontal="center" vertical="center" wrapText="1"/>
    </xf>
    <xf numFmtId="176" fontId="33" fillId="0" borderId="29" xfId="0" applyNumberFormat="1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176" fontId="34" fillId="0" borderId="29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 wrapText="1"/>
    </xf>
    <xf numFmtId="176" fontId="26" fillId="5" borderId="2" xfId="0" applyNumberFormat="1" applyFont="1" applyFill="1" applyBorder="1" applyAlignment="1">
      <alignment horizontal="center" vertical="center" wrapText="1"/>
    </xf>
    <xf numFmtId="176" fontId="23" fillId="7" borderId="15" xfId="0" applyNumberFormat="1" applyFont="1" applyFill="1" applyBorder="1" applyAlignment="1">
      <alignment horizontal="center" vertical="center" wrapText="1"/>
    </xf>
    <xf numFmtId="176" fontId="23" fillId="7" borderId="1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19" fillId="11" borderId="40" xfId="0" applyFont="1" applyFill="1" applyBorder="1" applyAlignment="1">
      <alignment horizontal="left" vertical="center" wrapText="1"/>
    </xf>
    <xf numFmtId="0" fontId="19" fillId="11" borderId="40" xfId="0" applyFont="1" applyFill="1" applyBorder="1" applyAlignment="1">
      <alignment horizontal="left" vertical="center"/>
    </xf>
    <xf numFmtId="176" fontId="4" fillId="12" borderId="2" xfId="0" applyNumberFormat="1" applyFont="1" applyFill="1" applyBorder="1" applyAlignment="1">
      <alignment horizontal="center" vertical="center" wrapText="1"/>
    </xf>
    <xf numFmtId="176" fontId="26" fillId="12" borderId="2" xfId="0" applyNumberFormat="1" applyFont="1" applyFill="1" applyBorder="1" applyAlignment="1">
      <alignment horizontal="center" vertical="center" wrapText="1"/>
    </xf>
    <xf numFmtId="176" fontId="23" fillId="0" borderId="15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176" fontId="23" fillId="0" borderId="41" xfId="0" applyNumberFormat="1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>
      <alignment horizontal="center" vertical="center"/>
    </xf>
    <xf numFmtId="176" fontId="4" fillId="12" borderId="15" xfId="0" applyNumberFormat="1" applyFont="1" applyFill="1" applyBorder="1" applyAlignment="1">
      <alignment horizontal="center" vertical="center"/>
    </xf>
    <xf numFmtId="176" fontId="23" fillId="12" borderId="1" xfId="0" applyNumberFormat="1" applyFont="1" applyFill="1" applyBorder="1" applyAlignment="1">
      <alignment horizontal="center" vertical="center"/>
    </xf>
    <xf numFmtId="176" fontId="23" fillId="13" borderId="2" xfId="0" applyNumberFormat="1" applyFont="1" applyFill="1" applyBorder="1" applyAlignment="1">
      <alignment horizontal="center" vertical="center" wrapText="1"/>
    </xf>
    <xf numFmtId="176" fontId="23" fillId="13" borderId="2" xfId="0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8" fillId="0" borderId="32" xfId="0" applyFont="1" applyFill="1" applyBorder="1" applyAlignment="1" applyProtection="1">
      <alignment horizontal="center" vertical="center" wrapText="1"/>
    </xf>
    <xf numFmtId="0" fontId="28" fillId="0" borderId="3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3" fontId="5" fillId="0" borderId="0" xfId="10" applyNumberFormat="1" applyFont="1" applyFill="1" applyAlignment="1">
      <alignment horizontal="center" vertical="center"/>
    </xf>
    <xf numFmtId="3" fontId="9" fillId="0" borderId="15" xfId="10" applyNumberFormat="1" applyFont="1" applyFill="1" applyBorder="1" applyAlignment="1">
      <alignment horizontal="center" wrapText="1"/>
    </xf>
    <xf numFmtId="3" fontId="9" fillId="0" borderId="1" xfId="10" applyNumberFormat="1" applyFont="1" applyFill="1" applyBorder="1" applyAlignment="1">
      <alignment horizontal="center"/>
    </xf>
    <xf numFmtId="3" fontId="9" fillId="0" borderId="2" xfId="10" applyNumberFormat="1" applyFont="1" applyFill="1" applyBorder="1" applyAlignment="1">
      <alignment horizontal="center" vertical="center"/>
    </xf>
    <xf numFmtId="3" fontId="5" fillId="0" borderId="0" xfId="11" applyNumberFormat="1" applyFont="1" applyFill="1" applyBorder="1" applyAlignment="1">
      <alignment horizontal="center" vertical="center" wrapText="1"/>
    </xf>
    <xf numFmtId="0" fontId="5" fillId="0" borderId="2" xfId="10" applyFont="1" applyBorder="1" applyAlignment="1">
      <alignment horizontal="center" vertical="center"/>
    </xf>
    <xf numFmtId="3" fontId="9" fillId="0" borderId="2" xfId="11" applyNumberFormat="1" applyFont="1" applyFill="1" applyBorder="1" applyAlignment="1">
      <alignment horizontal="center" wrapText="1"/>
    </xf>
    <xf numFmtId="3" fontId="9" fillId="0" borderId="2" xfId="11" applyNumberFormat="1" applyFont="1" applyFill="1" applyBorder="1" applyAlignment="1">
      <alignment horizontal="center"/>
    </xf>
    <xf numFmtId="0" fontId="4" fillId="0" borderId="0" xfId="10" applyFont="1" applyAlignment="1">
      <alignment horizontal="left" vertical="top" wrapText="1"/>
    </xf>
    <xf numFmtId="0" fontId="24" fillId="0" borderId="0" xfId="10" applyAlignment="1">
      <alignment horizontal="center" vertical="center"/>
    </xf>
    <xf numFmtId="0" fontId="24" fillId="0" borderId="0" xfId="10" applyAlignment="1">
      <alignment vertical="center"/>
    </xf>
    <xf numFmtId="0" fontId="14" fillId="3" borderId="20" xfId="5" applyFont="1" applyFill="1" applyBorder="1" applyAlignment="1">
      <alignment vertical="center" wrapText="1"/>
    </xf>
    <xf numFmtId="0" fontId="14" fillId="3" borderId="18" xfId="5" applyFont="1" applyFill="1" applyBorder="1" applyAlignment="1">
      <alignment vertical="center" wrapText="1"/>
    </xf>
    <xf numFmtId="0" fontId="39" fillId="3" borderId="0" xfId="0" applyFont="1" applyFill="1" applyAlignment="1">
      <alignment horizontal="left" vertical="top" wrapText="1"/>
    </xf>
    <xf numFmtId="0" fontId="16" fillId="3" borderId="21" xfId="5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center" vertical="center" wrapText="1"/>
    </xf>
    <xf numFmtId="0" fontId="16" fillId="3" borderId="25" xfId="5" applyFont="1" applyFill="1" applyBorder="1" applyAlignment="1">
      <alignment horizontal="center" vertical="center"/>
    </xf>
    <xf numFmtId="0" fontId="23" fillId="0" borderId="1" xfId="5" applyBorder="1" applyAlignment="1"/>
    <xf numFmtId="0" fontId="16" fillId="3" borderId="22" xfId="5" applyFont="1" applyFill="1" applyBorder="1" applyAlignment="1">
      <alignment horizontal="center" vertical="center"/>
    </xf>
    <xf numFmtId="0" fontId="14" fillId="0" borderId="23" xfId="5" applyFont="1" applyBorder="1" applyAlignment="1">
      <alignment horizontal="center" vertical="center"/>
    </xf>
    <xf numFmtId="0" fontId="14" fillId="0" borderId="24" xfId="5" applyFont="1" applyBorder="1" applyAlignment="1">
      <alignment horizontal="center" vertical="center"/>
    </xf>
    <xf numFmtId="0" fontId="14" fillId="3" borderId="25" xfId="5" applyFont="1" applyFill="1" applyBorder="1" applyAlignment="1">
      <alignment vertical="center" wrapText="1"/>
    </xf>
    <xf numFmtId="0" fontId="14" fillId="3" borderId="1" xfId="5" applyFont="1" applyFill="1" applyBorder="1" applyAlignment="1">
      <alignment vertical="center" wrapText="1"/>
    </xf>
    <xf numFmtId="0" fontId="39" fillId="3" borderId="0" xfId="0" applyFont="1" applyFill="1" applyAlignment="1">
      <alignment horizontal="left" wrapText="1"/>
    </xf>
    <xf numFmtId="3" fontId="5" fillId="0" borderId="0" xfId="0" applyNumberFormat="1" applyFont="1" applyFill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3">
    <cellStyle name="一般" xfId="0" builtinId="0"/>
    <cellStyle name="一般 2" xfId="1"/>
    <cellStyle name="一般 2 2" xfId="10"/>
    <cellStyle name="一般 2 2 2" xfId="11"/>
    <cellStyle name="一般 3" xfId="3"/>
    <cellStyle name="一般 3 2" xfId="4"/>
    <cellStyle name="一般 3 3" xfId="5"/>
    <cellStyle name="一般 4" xfId="8"/>
    <cellStyle name="一般 4 2" xfId="12"/>
    <cellStyle name="千分位 2" xfId="6"/>
    <cellStyle name="千分位[0] 2" xfId="2"/>
    <cellStyle name="千分位[0] 3" xfId="7"/>
    <cellStyle name="千分位[0] 4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V53"/>
  <sheetViews>
    <sheetView tabSelected="1" zoomScale="80" zoomScaleNormal="80" workbookViewId="0">
      <selection activeCell="P9" sqref="P9"/>
    </sheetView>
  </sheetViews>
  <sheetFormatPr defaultRowHeight="16.149999999999999"/>
  <cols>
    <col min="1" max="1" width="14.796875" customWidth="1"/>
    <col min="2" max="2" width="16.796875" customWidth="1"/>
    <col min="3" max="4" width="10" customWidth="1"/>
    <col min="5" max="5" width="15.19921875" customWidth="1"/>
    <col min="6" max="6" width="17.09765625" customWidth="1"/>
    <col min="7" max="7" width="11.296875" customWidth="1"/>
    <col min="8" max="8" width="10.796875" customWidth="1"/>
    <col min="9" max="10" width="11" customWidth="1"/>
    <col min="11" max="11" width="13.69921875" customWidth="1"/>
    <col min="16" max="16" width="12.69921875" customWidth="1"/>
    <col min="17" max="17" width="8.8984375" style="36" customWidth="1"/>
    <col min="18" max="18" width="9.296875" style="36" customWidth="1"/>
    <col min="19" max="21" width="10.09765625" customWidth="1"/>
    <col min="22" max="22" width="23.3984375" customWidth="1"/>
  </cols>
  <sheetData>
    <row r="1" spans="1:22" ht="46.55" customHeight="1" thickBot="1">
      <c r="A1" s="208" t="s">
        <v>208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</row>
    <row r="2" spans="1:22" s="39" customFormat="1" ht="50.15" customHeight="1">
      <c r="A2" s="209" t="s">
        <v>222</v>
      </c>
      <c r="B2" s="211" t="s">
        <v>112</v>
      </c>
      <c r="C2" s="211" t="s">
        <v>109</v>
      </c>
      <c r="D2" s="211" t="s">
        <v>110</v>
      </c>
      <c r="E2" s="213" t="s">
        <v>192</v>
      </c>
      <c r="F2" s="215" t="s">
        <v>132</v>
      </c>
      <c r="G2" s="216" t="s">
        <v>117</v>
      </c>
      <c r="H2" s="218" t="s">
        <v>224</v>
      </c>
      <c r="I2" s="219" t="s">
        <v>107</v>
      </c>
      <c r="J2" s="198" t="s">
        <v>223</v>
      </c>
      <c r="K2" s="200" t="s">
        <v>111</v>
      </c>
      <c r="L2" s="202" t="s">
        <v>108</v>
      </c>
      <c r="M2" s="203"/>
      <c r="N2" s="204" t="s">
        <v>218</v>
      </c>
      <c r="O2" s="206" t="s">
        <v>219</v>
      </c>
      <c r="P2" s="207"/>
      <c r="Q2" s="190" t="s">
        <v>118</v>
      </c>
      <c r="R2" s="190" t="s">
        <v>13</v>
      </c>
      <c r="S2" s="192" t="s">
        <v>120</v>
      </c>
      <c r="T2" s="192" t="s">
        <v>119</v>
      </c>
      <c r="U2" s="194" t="s">
        <v>220</v>
      </c>
    </row>
    <row r="3" spans="1:22" s="39" customFormat="1" ht="31.55" customHeight="1">
      <c r="A3" s="210"/>
      <c r="B3" s="212"/>
      <c r="C3" s="212"/>
      <c r="D3" s="212"/>
      <c r="E3" s="214"/>
      <c r="F3" s="212"/>
      <c r="G3" s="217"/>
      <c r="H3" s="219"/>
      <c r="I3" s="219"/>
      <c r="J3" s="199"/>
      <c r="K3" s="201"/>
      <c r="L3" s="46" t="s">
        <v>225</v>
      </c>
      <c r="M3" s="46" t="s">
        <v>114</v>
      </c>
      <c r="N3" s="205"/>
      <c r="O3" s="46" t="s">
        <v>113</v>
      </c>
      <c r="P3" s="46" t="s">
        <v>114</v>
      </c>
      <c r="Q3" s="191"/>
      <c r="R3" s="191"/>
      <c r="S3" s="193"/>
      <c r="T3" s="193"/>
      <c r="U3" s="195"/>
    </row>
    <row r="4" spans="1:22" s="39" customFormat="1" ht="33.15" customHeight="1" thickBot="1">
      <c r="A4" s="47">
        <v>9</v>
      </c>
      <c r="B4" s="48">
        <v>12</v>
      </c>
      <c r="C4" s="48">
        <v>168</v>
      </c>
      <c r="D4" s="48">
        <v>30</v>
      </c>
      <c r="E4" s="48">
        <v>1</v>
      </c>
      <c r="F4" s="53">
        <f>C4*D4*E4</f>
        <v>5040</v>
      </c>
      <c r="G4" s="54" t="s">
        <v>133</v>
      </c>
      <c r="H4" s="175">
        <f>IF($B$4=0,30-$A$4+1,$B$4-$A$4+1)</f>
        <v>4</v>
      </c>
      <c r="I4" s="49">
        <f>VLOOKUP(F4,勞保111.1版!$A$4:$B$30,2)</f>
        <v>11100</v>
      </c>
      <c r="J4" s="49">
        <f>VLOOKUP(F4,職保111.5版!$B$4:$C$27,2)</f>
        <v>25250</v>
      </c>
      <c r="K4" s="50">
        <f>VLOOKUP($F4,勞退金提繳111.1版!$C$3:$D$63,2)</f>
        <v>6000</v>
      </c>
      <c r="L4" s="46">
        <f>ROUND(VLOOKUP($I$4,勞保111.1版!$B$4:$H$30,2,0)*$H$4/30,0)</f>
        <v>31</v>
      </c>
      <c r="M4" s="46">
        <f>ROUND(VLOOKUP($I$4,勞保111.1版!$B$4:$H$30,3,0)*$H$4/30,0)</f>
        <v>109</v>
      </c>
      <c r="N4" s="46">
        <f>ROUND(VLOOKUP($J$4,職保111.5版!$C$4:$D$27,2,0)*$H$4/30,0)</f>
        <v>4</v>
      </c>
      <c r="O4" s="46">
        <f>ROUND(VLOOKUP($I$4,勞保111.1版!$B$4:$H$30,4,0)*$H$4/30,0)</f>
        <v>3</v>
      </c>
      <c r="P4" s="46">
        <f>ROUND(VLOOKUP($I$4,勞保111.1版!$B$4:$H$30,5,0)*$H$4/30,0)</f>
        <v>10</v>
      </c>
      <c r="Q4" s="51">
        <f>L4+O4</f>
        <v>34</v>
      </c>
      <c r="R4" s="51">
        <f>M4+N4+P4</f>
        <v>123</v>
      </c>
      <c r="S4" s="55">
        <f>IF($G$4="●",VLOOKUP($F$4,'111.1健保(勞保)'!$A$5:$E$50,5,1),0)</f>
        <v>0</v>
      </c>
      <c r="T4" s="55">
        <f>IF($G$4="●",VLOOKUP($F$4,'111.1健保(勞保)'!$A$5:$I$50,9,1),0)</f>
        <v>0</v>
      </c>
      <c r="U4" s="52">
        <f>ROUND(VLOOKUP($K$4,勞退金提繳111.1版!$D$3:$E$63,2,0)*$H$4/30,0)</f>
        <v>48</v>
      </c>
    </row>
    <row r="5" spans="1:22" s="23" customFormat="1" ht="50.25" customHeight="1">
      <c r="A5" s="196" t="s">
        <v>202</v>
      </c>
      <c r="B5" s="197"/>
      <c r="C5" s="197"/>
      <c r="D5" s="197"/>
      <c r="E5" s="197"/>
      <c r="F5" s="197"/>
      <c r="G5" s="197"/>
      <c r="H5" s="40"/>
      <c r="I5" s="41"/>
      <c r="J5" s="41"/>
      <c r="K5" s="41"/>
      <c r="L5" s="41"/>
      <c r="M5" s="42"/>
      <c r="N5" s="42"/>
      <c r="O5" s="41"/>
      <c r="P5" s="41"/>
      <c r="Q5" s="41"/>
      <c r="R5" s="41"/>
      <c r="S5" s="41"/>
      <c r="T5" s="41"/>
      <c r="U5" s="41"/>
      <c r="V5" s="45"/>
    </row>
    <row r="6" spans="1:22" s="23" customFormat="1" ht="33.15" customHeight="1" thickBot="1">
      <c r="A6" s="43"/>
      <c r="B6" s="43"/>
      <c r="C6" s="43"/>
      <c r="D6" s="43"/>
      <c r="E6" s="43"/>
      <c r="F6" s="44"/>
      <c r="G6" s="44"/>
      <c r="H6" s="40"/>
      <c r="I6" s="41"/>
      <c r="J6" s="41"/>
      <c r="K6" s="41"/>
      <c r="L6" s="41"/>
      <c r="M6" s="42"/>
      <c r="N6" s="42"/>
      <c r="O6" s="41"/>
      <c r="P6" s="41"/>
      <c r="Q6" s="41"/>
      <c r="R6" s="41"/>
      <c r="S6" s="41"/>
      <c r="T6" s="41"/>
      <c r="U6" s="41"/>
      <c r="V6" s="45"/>
    </row>
    <row r="7" spans="1:22" s="23" customFormat="1" ht="33.15" customHeight="1" thickBot="1">
      <c r="A7" s="43"/>
      <c r="B7" s="177" t="s">
        <v>131</v>
      </c>
      <c r="C7" s="178"/>
      <c r="D7" s="178"/>
      <c r="E7" s="178"/>
      <c r="F7" s="179"/>
      <c r="G7" s="44"/>
      <c r="H7" s="180" t="s">
        <v>130</v>
      </c>
      <c r="I7" s="181"/>
      <c r="J7" s="181"/>
      <c r="K7" s="181"/>
      <c r="L7" s="182"/>
      <c r="M7" s="42"/>
      <c r="N7" s="42"/>
      <c r="O7" s="41"/>
      <c r="P7" s="41"/>
      <c r="Q7" s="41"/>
      <c r="R7" s="41"/>
      <c r="S7" s="41"/>
      <c r="T7" s="41"/>
      <c r="U7" s="41"/>
      <c r="V7" s="45"/>
    </row>
    <row r="8" spans="1:22" s="23" customFormat="1" ht="45.65" customHeight="1">
      <c r="A8" s="58" t="s">
        <v>121</v>
      </c>
      <c r="B8" s="172" t="s">
        <v>122</v>
      </c>
      <c r="C8" s="183" t="s">
        <v>128</v>
      </c>
      <c r="D8" s="183"/>
      <c r="E8" s="183"/>
      <c r="F8" s="62" t="s">
        <v>123</v>
      </c>
      <c r="G8" s="59" t="s">
        <v>124</v>
      </c>
      <c r="H8" s="60" t="s">
        <v>125</v>
      </c>
      <c r="I8" s="61" t="s">
        <v>129</v>
      </c>
      <c r="J8" s="61" t="s">
        <v>126</v>
      </c>
      <c r="K8" s="184" t="s">
        <v>127</v>
      </c>
      <c r="L8" s="185"/>
      <c r="M8" s="42"/>
      <c r="N8" s="41"/>
      <c r="O8" s="41"/>
      <c r="P8" s="41"/>
      <c r="Q8" s="41"/>
      <c r="R8" s="41"/>
      <c r="S8" s="41"/>
      <c r="T8" s="41"/>
      <c r="U8" s="45"/>
    </row>
    <row r="9" spans="1:22" s="23" customFormat="1" ht="50.25" customHeight="1" thickBot="1">
      <c r="A9" s="63">
        <f>C4*D4</f>
        <v>5040</v>
      </c>
      <c r="B9" s="173">
        <f>Q4</f>
        <v>34</v>
      </c>
      <c r="C9" s="186">
        <f>S4</f>
        <v>0</v>
      </c>
      <c r="D9" s="186"/>
      <c r="E9" s="187"/>
      <c r="F9" s="64">
        <f>IF(G4="●",0,IF(A9&gt;=25250,ROUND(A9*0.0211,0),0))</f>
        <v>0</v>
      </c>
      <c r="G9" s="64">
        <f>A9-B9-C9-F9</f>
        <v>5006</v>
      </c>
      <c r="H9" s="173">
        <f>R4</f>
        <v>123</v>
      </c>
      <c r="I9" s="174">
        <f>T4</f>
        <v>0</v>
      </c>
      <c r="J9" s="174">
        <f>U4</f>
        <v>48</v>
      </c>
      <c r="K9" s="188">
        <f>IF(G4=G52,0,ROUND(A9*0.0211,0))</f>
        <v>106</v>
      </c>
      <c r="L9" s="189"/>
      <c r="M9" s="42"/>
      <c r="N9" s="41"/>
      <c r="O9" s="41"/>
      <c r="P9" s="41"/>
      <c r="Q9" s="41"/>
      <c r="R9" s="41"/>
      <c r="S9" s="41"/>
      <c r="T9" s="41"/>
      <c r="U9" s="45"/>
    </row>
    <row r="10" spans="1:22" s="23" customFormat="1" ht="33.15" customHeight="1">
      <c r="A10" s="43"/>
      <c r="B10" s="43"/>
      <c r="C10" s="43"/>
      <c r="D10" s="43"/>
      <c r="E10" s="43"/>
      <c r="F10" s="44"/>
      <c r="G10" s="44"/>
      <c r="H10" s="40"/>
      <c r="I10" s="41"/>
      <c r="J10" s="41"/>
      <c r="K10" s="41"/>
      <c r="L10" s="41"/>
      <c r="M10" s="42"/>
      <c r="N10" s="42"/>
      <c r="O10" s="41"/>
      <c r="P10" s="41"/>
      <c r="Q10" s="41"/>
      <c r="R10" s="41"/>
      <c r="S10" s="41"/>
      <c r="T10" s="41"/>
      <c r="U10" s="41"/>
      <c r="V10" s="45"/>
    </row>
    <row r="11" spans="1:22" s="23" customFormat="1" ht="33.15" customHeight="1">
      <c r="A11" s="43"/>
      <c r="B11" s="43"/>
      <c r="C11" s="43"/>
      <c r="D11" s="43"/>
      <c r="E11" s="43"/>
      <c r="F11" s="44"/>
      <c r="G11" s="44"/>
      <c r="H11" s="40"/>
      <c r="I11" s="41"/>
      <c r="J11" s="41"/>
      <c r="K11" s="41"/>
      <c r="L11" s="41"/>
      <c r="M11" s="42"/>
      <c r="N11" s="42"/>
      <c r="O11" s="41"/>
      <c r="P11" s="41"/>
      <c r="Q11" s="41"/>
      <c r="R11" s="41"/>
      <c r="S11" s="41"/>
      <c r="T11" s="41"/>
      <c r="U11" s="41"/>
      <c r="V11" s="45"/>
    </row>
    <row r="12" spans="1:22" s="23" customFormat="1" ht="33.15" customHeight="1">
      <c r="A12" s="43"/>
      <c r="B12" s="43"/>
      <c r="C12" s="43"/>
      <c r="D12" s="43"/>
      <c r="E12" s="43"/>
      <c r="F12" s="44"/>
      <c r="G12" s="44"/>
      <c r="H12" s="40"/>
      <c r="I12" s="41"/>
      <c r="J12" s="41"/>
      <c r="K12" s="41"/>
      <c r="L12" s="41"/>
      <c r="M12" s="42"/>
      <c r="N12" s="42"/>
      <c r="O12" s="41"/>
      <c r="P12" s="41"/>
      <c r="Q12" s="41"/>
      <c r="R12" s="41"/>
      <c r="S12" s="41"/>
      <c r="T12" s="41"/>
      <c r="U12" s="41"/>
      <c r="V12" s="45"/>
    </row>
    <row r="13" spans="1:22" s="23" customFormat="1" ht="33.15" customHeight="1">
      <c r="A13" s="43"/>
      <c r="B13" s="43"/>
      <c r="C13" s="43"/>
      <c r="D13" s="43"/>
      <c r="E13" s="43"/>
      <c r="F13" s="44"/>
      <c r="G13" s="44"/>
      <c r="H13" s="40"/>
      <c r="I13" s="41"/>
      <c r="J13" s="41"/>
      <c r="K13" s="41"/>
      <c r="L13" s="41"/>
      <c r="M13" s="42"/>
      <c r="N13" s="42"/>
      <c r="O13" s="41"/>
      <c r="P13" s="41"/>
      <c r="Q13" s="41"/>
      <c r="R13" s="41"/>
      <c r="S13" s="41"/>
      <c r="T13" s="41"/>
      <c r="U13" s="41"/>
      <c r="V13" s="45"/>
    </row>
    <row r="15" spans="1:22" ht="193.55" customHeight="1">
      <c r="A15" s="176" t="s">
        <v>221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</row>
    <row r="16" spans="1:22" s="20" customFormat="1" ht="19.600000000000001">
      <c r="A16" s="56"/>
      <c r="B16" s="37"/>
      <c r="C16" s="37"/>
      <c r="D16" s="37"/>
      <c r="E16" s="37"/>
      <c r="H16" s="21"/>
      <c r="I16" s="21"/>
      <c r="J16" s="21"/>
      <c r="K16" s="21"/>
      <c r="Q16" s="22"/>
      <c r="R16" s="22"/>
    </row>
    <row r="17" spans="1:18" ht="19.600000000000001">
      <c r="A17" s="56"/>
      <c r="B17" s="37"/>
      <c r="C17" s="37"/>
      <c r="D17" s="37"/>
      <c r="E17" s="37"/>
      <c r="H17" s="19"/>
      <c r="I17" s="19"/>
      <c r="J17" s="19"/>
      <c r="K17" s="19"/>
    </row>
    <row r="18" spans="1:18" ht="19.600000000000001">
      <c r="A18" s="56"/>
      <c r="B18" s="37"/>
      <c r="C18" s="37"/>
      <c r="D18" s="37"/>
      <c r="E18" s="37"/>
      <c r="H18" s="19"/>
      <c r="I18" s="19"/>
      <c r="J18" s="19"/>
      <c r="K18" s="19"/>
    </row>
    <row r="19" spans="1:18" ht="19.600000000000001">
      <c r="A19" s="57"/>
      <c r="B19" s="38"/>
      <c r="C19" s="38"/>
      <c r="D19" s="38"/>
      <c r="E19" s="38"/>
      <c r="F19" s="23"/>
      <c r="G19" s="23"/>
      <c r="H19" s="24"/>
      <c r="I19" s="24"/>
      <c r="J19" s="24"/>
      <c r="K19" s="24"/>
    </row>
    <row r="20" spans="1:18" s="23" customFormat="1" ht="19.600000000000001">
      <c r="A20" s="57"/>
      <c r="B20" s="38"/>
      <c r="C20" s="38"/>
      <c r="D20" s="38"/>
      <c r="E20" s="38"/>
      <c r="H20" s="24"/>
      <c r="I20" s="24"/>
      <c r="J20" s="24"/>
      <c r="K20" s="24"/>
      <c r="Q20" s="25"/>
      <c r="R20" s="25"/>
    </row>
    <row r="52" spans="7:7">
      <c r="G52" t="s">
        <v>115</v>
      </c>
    </row>
    <row r="53" spans="7:7">
      <c r="G53" t="s">
        <v>116</v>
      </c>
    </row>
  </sheetData>
  <mergeCells count="28">
    <mergeCell ref="O2:P2"/>
    <mergeCell ref="A1: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5:G5"/>
    <mergeCell ref="J2:J3"/>
    <mergeCell ref="K2:K3"/>
    <mergeCell ref="L2:M2"/>
    <mergeCell ref="N2:N3"/>
    <mergeCell ref="Q2:Q3"/>
    <mergeCell ref="R2:R3"/>
    <mergeCell ref="S2:S3"/>
    <mergeCell ref="T2:T3"/>
    <mergeCell ref="U2:U3"/>
    <mergeCell ref="A15:N15"/>
    <mergeCell ref="B7:F7"/>
    <mergeCell ref="H7:L7"/>
    <mergeCell ref="C8:E8"/>
    <mergeCell ref="K8:L8"/>
    <mergeCell ref="C9:E9"/>
    <mergeCell ref="K9:L9"/>
  </mergeCells>
  <phoneticPr fontId="3" type="noConversion"/>
  <dataValidations count="1">
    <dataValidation type="list" allowBlank="1" showInputMessage="1" showErrorMessage="1" sqref="G4">
      <formula1>$G$52:$G$53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1"/>
  <sheetViews>
    <sheetView topLeftCell="A19" workbookViewId="0">
      <selection activeCell="G28" sqref="G28"/>
    </sheetView>
  </sheetViews>
  <sheetFormatPr defaultColWidth="9" defaultRowHeight="16.149999999999999"/>
  <cols>
    <col min="1" max="1" width="9.19921875" style="117" bestFit="1" customWidth="1"/>
    <col min="2" max="2" width="11.296875" style="117" customWidth="1"/>
    <col min="3" max="3" width="13.09765625" style="96" customWidth="1"/>
    <col min="4" max="4" width="11.09765625" style="96" customWidth="1"/>
    <col min="5" max="5" width="13.09765625" style="96" customWidth="1"/>
    <col min="6" max="6" width="13.296875" style="96" customWidth="1"/>
    <col min="7" max="7" width="11.8984375" style="96" bestFit="1" customWidth="1"/>
    <col min="8" max="8" width="11.8984375" style="96" customWidth="1"/>
    <col min="9" max="16384" width="9" style="96"/>
  </cols>
  <sheetData>
    <row r="1" spans="1:12" ht="30.1" customHeight="1">
      <c r="A1" s="94"/>
      <c r="B1" s="220" t="s">
        <v>2</v>
      </c>
      <c r="C1" s="220"/>
      <c r="D1" s="220"/>
      <c r="E1" s="220"/>
      <c r="F1" s="220"/>
      <c r="G1" s="220"/>
      <c r="H1" s="95"/>
      <c r="K1" s="97" t="s">
        <v>197</v>
      </c>
      <c r="L1" s="98">
        <v>0.105</v>
      </c>
    </row>
    <row r="2" spans="1:12" s="101" customFormat="1" ht="33.700000000000003" customHeight="1">
      <c r="A2" s="99" t="s">
        <v>105</v>
      </c>
      <c r="B2" s="221" t="s">
        <v>12</v>
      </c>
      <c r="C2" s="223" t="s">
        <v>3</v>
      </c>
      <c r="D2" s="223"/>
      <c r="E2" s="223" t="s">
        <v>4</v>
      </c>
      <c r="F2" s="223"/>
      <c r="G2" s="100" t="s">
        <v>5</v>
      </c>
      <c r="H2" s="100" t="s">
        <v>198</v>
      </c>
      <c r="K2" s="97" t="s">
        <v>199</v>
      </c>
      <c r="L2" s="139">
        <v>1.1000000000000001E-3</v>
      </c>
    </row>
    <row r="3" spans="1:12" s="101" customFormat="1" ht="21.75" customHeight="1">
      <c r="B3" s="222"/>
      <c r="C3" s="102" t="s">
        <v>6</v>
      </c>
      <c r="D3" s="100" t="s">
        <v>7</v>
      </c>
      <c r="E3" s="102" t="s">
        <v>8</v>
      </c>
      <c r="F3" s="100" t="s">
        <v>9</v>
      </c>
      <c r="G3" s="103" t="s">
        <v>10</v>
      </c>
      <c r="H3" s="104" t="s">
        <v>11</v>
      </c>
      <c r="K3" s="97" t="s">
        <v>200</v>
      </c>
      <c r="L3" s="105">
        <v>0.01</v>
      </c>
    </row>
    <row r="4" spans="1:12" s="101" customFormat="1" ht="21.9" customHeight="1">
      <c r="A4" s="106">
        <v>0</v>
      </c>
      <c r="B4" s="106">
        <v>11100</v>
      </c>
      <c r="C4" s="107">
        <f t="shared" ref="C4:C30" si="0">ROUND(B4*$L$1*0.2,0)</f>
        <v>233</v>
      </c>
      <c r="D4" s="108">
        <f t="shared" ref="D4:D30" si="1">ROUND(B4*$L$1*0.7,0)</f>
        <v>816</v>
      </c>
      <c r="E4" s="107">
        <f t="shared" ref="E4:E30" si="2">ROUND(B4*$L$3*0.2,0)</f>
        <v>22</v>
      </c>
      <c r="F4" s="108">
        <f t="shared" ref="F4:F30" si="3">ROUND(B4*$L$3*0.7,0)</f>
        <v>78</v>
      </c>
      <c r="G4" s="107">
        <f>C4+E4</f>
        <v>255</v>
      </c>
      <c r="H4" s="108">
        <f>D4+F4</f>
        <v>894</v>
      </c>
    </row>
    <row r="5" spans="1:12" s="101" customFormat="1" ht="21.9" customHeight="1">
      <c r="A5" s="106">
        <v>11101</v>
      </c>
      <c r="B5" s="106">
        <v>12540</v>
      </c>
      <c r="C5" s="107">
        <f t="shared" si="0"/>
        <v>263</v>
      </c>
      <c r="D5" s="108">
        <f t="shared" si="1"/>
        <v>922</v>
      </c>
      <c r="E5" s="107">
        <f t="shared" si="2"/>
        <v>25</v>
      </c>
      <c r="F5" s="108">
        <f t="shared" si="3"/>
        <v>88</v>
      </c>
      <c r="G5" s="107">
        <f t="shared" ref="G5:G30" si="4">C5+E5</f>
        <v>288</v>
      </c>
      <c r="H5" s="108">
        <f t="shared" ref="H5:H30" si="5">D5+F5</f>
        <v>1010</v>
      </c>
    </row>
    <row r="6" spans="1:12" s="101" customFormat="1" ht="21.9" customHeight="1">
      <c r="A6" s="106">
        <v>12541</v>
      </c>
      <c r="B6" s="106">
        <v>13500</v>
      </c>
      <c r="C6" s="107">
        <f t="shared" si="0"/>
        <v>284</v>
      </c>
      <c r="D6" s="108">
        <f t="shared" si="1"/>
        <v>992</v>
      </c>
      <c r="E6" s="107">
        <f t="shared" si="2"/>
        <v>27</v>
      </c>
      <c r="F6" s="108">
        <f t="shared" si="3"/>
        <v>95</v>
      </c>
      <c r="G6" s="107">
        <f t="shared" si="4"/>
        <v>311</v>
      </c>
      <c r="H6" s="108">
        <f t="shared" si="5"/>
        <v>1087</v>
      </c>
    </row>
    <row r="7" spans="1:12" s="101" customFormat="1" ht="21.9" customHeight="1">
      <c r="A7" s="106">
        <v>13501</v>
      </c>
      <c r="B7" s="109">
        <v>15840</v>
      </c>
      <c r="C7" s="107">
        <f t="shared" si="0"/>
        <v>333</v>
      </c>
      <c r="D7" s="108">
        <f t="shared" si="1"/>
        <v>1164</v>
      </c>
      <c r="E7" s="107">
        <f t="shared" si="2"/>
        <v>32</v>
      </c>
      <c r="F7" s="108">
        <f t="shared" si="3"/>
        <v>111</v>
      </c>
      <c r="G7" s="107">
        <f t="shared" si="4"/>
        <v>365</v>
      </c>
      <c r="H7" s="108">
        <f t="shared" si="5"/>
        <v>1275</v>
      </c>
    </row>
    <row r="8" spans="1:12" s="101" customFormat="1" ht="21.9" customHeight="1">
      <c r="A8" s="109">
        <v>15841</v>
      </c>
      <c r="B8" s="109">
        <v>16500</v>
      </c>
      <c r="C8" s="107">
        <f t="shared" si="0"/>
        <v>347</v>
      </c>
      <c r="D8" s="108">
        <f t="shared" si="1"/>
        <v>1213</v>
      </c>
      <c r="E8" s="107">
        <f t="shared" si="2"/>
        <v>33</v>
      </c>
      <c r="F8" s="108">
        <f t="shared" si="3"/>
        <v>116</v>
      </c>
      <c r="G8" s="107">
        <f t="shared" si="4"/>
        <v>380</v>
      </c>
      <c r="H8" s="108">
        <f t="shared" si="5"/>
        <v>1329</v>
      </c>
    </row>
    <row r="9" spans="1:12" s="101" customFormat="1" ht="21.9" customHeight="1">
      <c r="A9" s="109">
        <v>16501</v>
      </c>
      <c r="B9" s="109">
        <v>17280</v>
      </c>
      <c r="C9" s="107">
        <f t="shared" si="0"/>
        <v>363</v>
      </c>
      <c r="D9" s="108">
        <f t="shared" si="1"/>
        <v>1270</v>
      </c>
      <c r="E9" s="107">
        <f t="shared" si="2"/>
        <v>35</v>
      </c>
      <c r="F9" s="108">
        <f t="shared" si="3"/>
        <v>121</v>
      </c>
      <c r="G9" s="107">
        <f t="shared" si="4"/>
        <v>398</v>
      </c>
      <c r="H9" s="108">
        <f t="shared" si="5"/>
        <v>1391</v>
      </c>
    </row>
    <row r="10" spans="1:12" s="101" customFormat="1" ht="21.9" customHeight="1">
      <c r="A10" s="109">
        <v>17281</v>
      </c>
      <c r="B10" s="109">
        <v>17880</v>
      </c>
      <c r="C10" s="107">
        <f t="shared" si="0"/>
        <v>375</v>
      </c>
      <c r="D10" s="108">
        <f t="shared" si="1"/>
        <v>1314</v>
      </c>
      <c r="E10" s="107">
        <f t="shared" si="2"/>
        <v>36</v>
      </c>
      <c r="F10" s="108">
        <f t="shared" si="3"/>
        <v>125</v>
      </c>
      <c r="G10" s="107">
        <f t="shared" si="4"/>
        <v>411</v>
      </c>
      <c r="H10" s="108">
        <f t="shared" si="5"/>
        <v>1439</v>
      </c>
    </row>
    <row r="11" spans="1:12" s="101" customFormat="1" ht="21.9" customHeight="1">
      <c r="A11" s="109">
        <v>17881</v>
      </c>
      <c r="B11" s="109">
        <v>19047</v>
      </c>
      <c r="C11" s="107">
        <f t="shared" si="0"/>
        <v>400</v>
      </c>
      <c r="D11" s="108">
        <f t="shared" si="1"/>
        <v>1400</v>
      </c>
      <c r="E11" s="107">
        <f t="shared" si="2"/>
        <v>38</v>
      </c>
      <c r="F11" s="108">
        <f t="shared" si="3"/>
        <v>133</v>
      </c>
      <c r="G11" s="107">
        <f t="shared" si="4"/>
        <v>438</v>
      </c>
      <c r="H11" s="108">
        <f t="shared" si="5"/>
        <v>1533</v>
      </c>
    </row>
    <row r="12" spans="1:12" s="101" customFormat="1" ht="21.9" customHeight="1">
      <c r="A12" s="109">
        <v>19048</v>
      </c>
      <c r="B12" s="109">
        <v>20008</v>
      </c>
      <c r="C12" s="107">
        <f t="shared" si="0"/>
        <v>420</v>
      </c>
      <c r="D12" s="108">
        <f t="shared" si="1"/>
        <v>1471</v>
      </c>
      <c r="E12" s="107">
        <f t="shared" si="2"/>
        <v>40</v>
      </c>
      <c r="F12" s="108">
        <f t="shared" si="3"/>
        <v>140</v>
      </c>
      <c r="G12" s="107">
        <f t="shared" si="4"/>
        <v>460</v>
      </c>
      <c r="H12" s="108">
        <f t="shared" si="5"/>
        <v>1611</v>
      </c>
    </row>
    <row r="13" spans="1:12" s="101" customFormat="1" ht="21.9" customHeight="1">
      <c r="A13" s="109">
        <v>20009</v>
      </c>
      <c r="B13" s="109">
        <v>21009</v>
      </c>
      <c r="C13" s="107">
        <f t="shared" si="0"/>
        <v>441</v>
      </c>
      <c r="D13" s="108">
        <f t="shared" si="1"/>
        <v>1544</v>
      </c>
      <c r="E13" s="107">
        <f t="shared" si="2"/>
        <v>42</v>
      </c>
      <c r="F13" s="108">
        <f t="shared" si="3"/>
        <v>147</v>
      </c>
      <c r="G13" s="107">
        <f t="shared" si="4"/>
        <v>483</v>
      </c>
      <c r="H13" s="108">
        <f t="shared" si="5"/>
        <v>1691</v>
      </c>
    </row>
    <row r="14" spans="1:12" s="101" customFormat="1" ht="21.9" customHeight="1">
      <c r="A14" s="109">
        <v>21010</v>
      </c>
      <c r="B14" s="109">
        <v>22000</v>
      </c>
      <c r="C14" s="107">
        <f t="shared" si="0"/>
        <v>462</v>
      </c>
      <c r="D14" s="108">
        <f t="shared" si="1"/>
        <v>1617</v>
      </c>
      <c r="E14" s="107">
        <f t="shared" si="2"/>
        <v>44</v>
      </c>
      <c r="F14" s="108">
        <f t="shared" si="3"/>
        <v>154</v>
      </c>
      <c r="G14" s="107">
        <f t="shared" si="4"/>
        <v>506</v>
      </c>
      <c r="H14" s="108">
        <f t="shared" si="5"/>
        <v>1771</v>
      </c>
    </row>
    <row r="15" spans="1:12" s="101" customFormat="1" ht="21.9" customHeight="1">
      <c r="A15" s="109">
        <v>22001</v>
      </c>
      <c r="B15" s="109">
        <v>23100</v>
      </c>
      <c r="C15" s="107">
        <f t="shared" si="0"/>
        <v>485</v>
      </c>
      <c r="D15" s="108">
        <f t="shared" si="1"/>
        <v>1698</v>
      </c>
      <c r="E15" s="107">
        <f t="shared" si="2"/>
        <v>46</v>
      </c>
      <c r="F15" s="108">
        <f t="shared" si="3"/>
        <v>162</v>
      </c>
      <c r="G15" s="107">
        <f t="shared" si="4"/>
        <v>531</v>
      </c>
      <c r="H15" s="108">
        <f t="shared" si="5"/>
        <v>1860</v>
      </c>
    </row>
    <row r="16" spans="1:12" s="101" customFormat="1" ht="21.9" customHeight="1">
      <c r="A16" s="109">
        <v>23101</v>
      </c>
      <c r="B16" s="109">
        <v>24000</v>
      </c>
      <c r="C16" s="107">
        <f t="shared" si="0"/>
        <v>504</v>
      </c>
      <c r="D16" s="108">
        <f t="shared" si="1"/>
        <v>1764</v>
      </c>
      <c r="E16" s="107">
        <f t="shared" si="2"/>
        <v>48</v>
      </c>
      <c r="F16" s="108">
        <f t="shared" si="3"/>
        <v>168</v>
      </c>
      <c r="G16" s="107">
        <f t="shared" si="4"/>
        <v>552</v>
      </c>
      <c r="H16" s="108">
        <f t="shared" si="5"/>
        <v>1932</v>
      </c>
    </row>
    <row r="17" spans="1:8" s="101" customFormat="1" ht="21.9" customHeight="1">
      <c r="A17" s="110">
        <v>24001</v>
      </c>
      <c r="B17" s="110">
        <v>25250</v>
      </c>
      <c r="C17" s="111">
        <f t="shared" si="0"/>
        <v>530</v>
      </c>
      <c r="D17" s="112">
        <f t="shared" si="1"/>
        <v>1856</v>
      </c>
      <c r="E17" s="111">
        <f t="shared" si="2"/>
        <v>51</v>
      </c>
      <c r="F17" s="112">
        <f t="shared" si="3"/>
        <v>177</v>
      </c>
      <c r="G17" s="111">
        <f t="shared" si="4"/>
        <v>581</v>
      </c>
      <c r="H17" s="112">
        <f t="shared" si="5"/>
        <v>2033</v>
      </c>
    </row>
    <row r="18" spans="1:8" s="101" customFormat="1" ht="21.9" customHeight="1">
      <c r="A18" s="141">
        <v>25251</v>
      </c>
      <c r="B18" s="141">
        <v>26400</v>
      </c>
      <c r="C18" s="142">
        <f t="shared" si="0"/>
        <v>554</v>
      </c>
      <c r="D18" s="143">
        <f t="shared" si="1"/>
        <v>1940</v>
      </c>
      <c r="E18" s="142">
        <f t="shared" si="2"/>
        <v>53</v>
      </c>
      <c r="F18" s="143">
        <f t="shared" si="3"/>
        <v>185</v>
      </c>
      <c r="G18" s="142">
        <f t="shared" si="4"/>
        <v>607</v>
      </c>
      <c r="H18" s="108">
        <f t="shared" si="5"/>
        <v>2125</v>
      </c>
    </row>
    <row r="19" spans="1:8" s="101" customFormat="1" ht="21.9" customHeight="1">
      <c r="A19" s="109">
        <v>26401</v>
      </c>
      <c r="B19" s="109">
        <v>27600</v>
      </c>
      <c r="C19" s="107">
        <f t="shared" si="0"/>
        <v>580</v>
      </c>
      <c r="D19" s="108">
        <f t="shared" si="1"/>
        <v>2029</v>
      </c>
      <c r="E19" s="107">
        <f t="shared" si="2"/>
        <v>55</v>
      </c>
      <c r="F19" s="108">
        <f t="shared" si="3"/>
        <v>193</v>
      </c>
      <c r="G19" s="107">
        <f t="shared" si="4"/>
        <v>635</v>
      </c>
      <c r="H19" s="108">
        <f t="shared" si="5"/>
        <v>2222</v>
      </c>
    </row>
    <row r="20" spans="1:8" s="101" customFormat="1" ht="21.9" customHeight="1">
      <c r="A20" s="109">
        <v>27601</v>
      </c>
      <c r="B20" s="109">
        <v>28800</v>
      </c>
      <c r="C20" s="107">
        <f t="shared" si="0"/>
        <v>605</v>
      </c>
      <c r="D20" s="108">
        <f t="shared" si="1"/>
        <v>2117</v>
      </c>
      <c r="E20" s="107">
        <f t="shared" si="2"/>
        <v>58</v>
      </c>
      <c r="F20" s="108">
        <f t="shared" si="3"/>
        <v>202</v>
      </c>
      <c r="G20" s="107">
        <f t="shared" si="4"/>
        <v>663</v>
      </c>
      <c r="H20" s="108">
        <f t="shared" si="5"/>
        <v>2319</v>
      </c>
    </row>
    <row r="21" spans="1:8" s="101" customFormat="1" ht="21.9" customHeight="1">
      <c r="A21" s="109">
        <v>28801</v>
      </c>
      <c r="B21" s="109">
        <v>30300</v>
      </c>
      <c r="C21" s="107">
        <f t="shared" si="0"/>
        <v>636</v>
      </c>
      <c r="D21" s="108">
        <f t="shared" si="1"/>
        <v>2227</v>
      </c>
      <c r="E21" s="107">
        <f t="shared" si="2"/>
        <v>61</v>
      </c>
      <c r="F21" s="108">
        <f t="shared" si="3"/>
        <v>212</v>
      </c>
      <c r="G21" s="107">
        <f t="shared" si="4"/>
        <v>697</v>
      </c>
      <c r="H21" s="108">
        <f t="shared" si="5"/>
        <v>2439</v>
      </c>
    </row>
    <row r="22" spans="1:8" s="101" customFormat="1" ht="21.9" customHeight="1">
      <c r="A22" s="109">
        <v>30301</v>
      </c>
      <c r="B22" s="109">
        <v>31800</v>
      </c>
      <c r="C22" s="107">
        <f t="shared" si="0"/>
        <v>668</v>
      </c>
      <c r="D22" s="108">
        <f t="shared" si="1"/>
        <v>2337</v>
      </c>
      <c r="E22" s="107">
        <f t="shared" si="2"/>
        <v>64</v>
      </c>
      <c r="F22" s="108">
        <f t="shared" si="3"/>
        <v>223</v>
      </c>
      <c r="G22" s="107">
        <f t="shared" si="4"/>
        <v>732</v>
      </c>
      <c r="H22" s="108">
        <f t="shared" si="5"/>
        <v>2560</v>
      </c>
    </row>
    <row r="23" spans="1:8" s="101" customFormat="1" ht="21.9" customHeight="1">
      <c r="A23" s="109">
        <v>31801</v>
      </c>
      <c r="B23" s="109">
        <v>33300</v>
      </c>
      <c r="C23" s="107">
        <f t="shared" si="0"/>
        <v>699</v>
      </c>
      <c r="D23" s="108">
        <f t="shared" si="1"/>
        <v>2448</v>
      </c>
      <c r="E23" s="107">
        <f t="shared" si="2"/>
        <v>67</v>
      </c>
      <c r="F23" s="108">
        <f t="shared" si="3"/>
        <v>233</v>
      </c>
      <c r="G23" s="107">
        <f t="shared" si="4"/>
        <v>766</v>
      </c>
      <c r="H23" s="108">
        <f t="shared" si="5"/>
        <v>2681</v>
      </c>
    </row>
    <row r="24" spans="1:8" s="101" customFormat="1" ht="21.9" customHeight="1">
      <c r="A24" s="109">
        <v>33301</v>
      </c>
      <c r="B24" s="109">
        <v>34800</v>
      </c>
      <c r="C24" s="107">
        <f t="shared" si="0"/>
        <v>731</v>
      </c>
      <c r="D24" s="108">
        <f t="shared" si="1"/>
        <v>2558</v>
      </c>
      <c r="E24" s="107">
        <f t="shared" si="2"/>
        <v>70</v>
      </c>
      <c r="F24" s="108">
        <f t="shared" si="3"/>
        <v>244</v>
      </c>
      <c r="G24" s="107">
        <f t="shared" si="4"/>
        <v>801</v>
      </c>
      <c r="H24" s="108">
        <f t="shared" si="5"/>
        <v>2802</v>
      </c>
    </row>
    <row r="25" spans="1:8" s="101" customFormat="1" ht="21.9" customHeight="1">
      <c r="A25" s="109">
        <v>34801</v>
      </c>
      <c r="B25" s="109">
        <v>36300</v>
      </c>
      <c r="C25" s="107">
        <f t="shared" si="0"/>
        <v>762</v>
      </c>
      <c r="D25" s="108">
        <f t="shared" si="1"/>
        <v>2668</v>
      </c>
      <c r="E25" s="107">
        <f t="shared" si="2"/>
        <v>73</v>
      </c>
      <c r="F25" s="108">
        <f t="shared" si="3"/>
        <v>254</v>
      </c>
      <c r="G25" s="107">
        <f t="shared" si="4"/>
        <v>835</v>
      </c>
      <c r="H25" s="108">
        <f t="shared" si="5"/>
        <v>2922</v>
      </c>
    </row>
    <row r="26" spans="1:8" s="101" customFormat="1" ht="21.9" customHeight="1">
      <c r="A26" s="109">
        <v>36301</v>
      </c>
      <c r="B26" s="109">
        <v>38200</v>
      </c>
      <c r="C26" s="107">
        <f t="shared" si="0"/>
        <v>802</v>
      </c>
      <c r="D26" s="108">
        <f t="shared" si="1"/>
        <v>2808</v>
      </c>
      <c r="E26" s="107">
        <f t="shared" si="2"/>
        <v>76</v>
      </c>
      <c r="F26" s="108">
        <f t="shared" si="3"/>
        <v>267</v>
      </c>
      <c r="G26" s="107">
        <f t="shared" si="4"/>
        <v>878</v>
      </c>
      <c r="H26" s="108">
        <f t="shared" si="5"/>
        <v>3075</v>
      </c>
    </row>
    <row r="27" spans="1:8" s="101" customFormat="1" ht="21.9" customHeight="1">
      <c r="A27" s="109">
        <v>38201</v>
      </c>
      <c r="B27" s="109">
        <v>40100</v>
      </c>
      <c r="C27" s="107">
        <f t="shared" si="0"/>
        <v>842</v>
      </c>
      <c r="D27" s="108">
        <f t="shared" si="1"/>
        <v>2947</v>
      </c>
      <c r="E27" s="107">
        <f t="shared" si="2"/>
        <v>80</v>
      </c>
      <c r="F27" s="108">
        <f t="shared" si="3"/>
        <v>281</v>
      </c>
      <c r="G27" s="107">
        <f t="shared" si="4"/>
        <v>922</v>
      </c>
      <c r="H27" s="108">
        <f t="shared" si="5"/>
        <v>3228</v>
      </c>
    </row>
    <row r="28" spans="1:8" s="101" customFormat="1" ht="21.9" customHeight="1">
      <c r="A28" s="109">
        <v>40101</v>
      </c>
      <c r="B28" s="109">
        <v>42000</v>
      </c>
      <c r="C28" s="107">
        <f t="shared" si="0"/>
        <v>882</v>
      </c>
      <c r="D28" s="108">
        <f t="shared" si="1"/>
        <v>3087</v>
      </c>
      <c r="E28" s="107">
        <f t="shared" si="2"/>
        <v>84</v>
      </c>
      <c r="F28" s="108">
        <f t="shared" si="3"/>
        <v>294</v>
      </c>
      <c r="G28" s="107">
        <f t="shared" si="4"/>
        <v>966</v>
      </c>
      <c r="H28" s="108">
        <f t="shared" si="5"/>
        <v>3381</v>
      </c>
    </row>
    <row r="29" spans="1:8" s="101" customFormat="1" ht="21.9" customHeight="1">
      <c r="A29" s="109">
        <v>42001</v>
      </c>
      <c r="B29" s="109">
        <v>43900</v>
      </c>
      <c r="C29" s="107">
        <f t="shared" si="0"/>
        <v>922</v>
      </c>
      <c r="D29" s="108">
        <f t="shared" si="1"/>
        <v>3227</v>
      </c>
      <c r="E29" s="107">
        <f t="shared" si="2"/>
        <v>88</v>
      </c>
      <c r="F29" s="108">
        <f t="shared" si="3"/>
        <v>307</v>
      </c>
      <c r="G29" s="107">
        <f t="shared" si="4"/>
        <v>1010</v>
      </c>
      <c r="H29" s="108">
        <f t="shared" si="5"/>
        <v>3534</v>
      </c>
    </row>
    <row r="30" spans="1:8" ht="19.600000000000001">
      <c r="A30" s="113">
        <v>43901</v>
      </c>
      <c r="B30" s="113">
        <v>45800</v>
      </c>
      <c r="C30" s="107">
        <f t="shared" si="0"/>
        <v>962</v>
      </c>
      <c r="D30" s="108">
        <f t="shared" si="1"/>
        <v>3366</v>
      </c>
      <c r="E30" s="107">
        <f t="shared" si="2"/>
        <v>92</v>
      </c>
      <c r="F30" s="114">
        <f t="shared" si="3"/>
        <v>321</v>
      </c>
      <c r="G30" s="107">
        <f t="shared" si="4"/>
        <v>1054</v>
      </c>
      <c r="H30" s="108">
        <f t="shared" si="5"/>
        <v>3687</v>
      </c>
    </row>
    <row r="31" spans="1:8" ht="19.600000000000001">
      <c r="A31" s="115">
        <v>45801</v>
      </c>
      <c r="B31" s="116" t="s">
        <v>201</v>
      </c>
    </row>
  </sheetData>
  <mergeCells count="4">
    <mergeCell ref="B1:G1"/>
    <mergeCell ref="B2:B3"/>
    <mergeCell ref="C2:D2"/>
    <mergeCell ref="E2:F2"/>
  </mergeCells>
  <phoneticPr fontId="3" type="noConversion"/>
  <pageMargins left="0.75" right="0.75" top="1" bottom="1" header="0.5" footer="0.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8"/>
  <sheetViews>
    <sheetView workbookViewId="0">
      <selection activeCell="C30" sqref="C30"/>
    </sheetView>
  </sheetViews>
  <sheetFormatPr defaultColWidth="9" defaultRowHeight="16.149999999999999"/>
  <cols>
    <col min="1" max="1" width="9" style="96"/>
    <col min="2" max="2" width="15.09765625" style="117" customWidth="1"/>
    <col min="3" max="3" width="16.19921875" style="117" customWidth="1"/>
    <col min="4" max="4" width="15.69921875" style="96" customWidth="1"/>
    <col min="5" max="16384" width="9" style="96"/>
  </cols>
  <sheetData>
    <row r="1" spans="1:8" ht="42.65" customHeight="1">
      <c r="A1" s="224" t="s">
        <v>213</v>
      </c>
      <c r="B1" s="224"/>
      <c r="C1" s="224"/>
      <c r="D1" s="224"/>
      <c r="E1" s="156"/>
      <c r="F1" s="156"/>
      <c r="G1" s="157"/>
      <c r="H1" s="158"/>
    </row>
    <row r="2" spans="1:8" s="101" customFormat="1" ht="33.700000000000003" customHeight="1">
      <c r="A2" s="225" t="s">
        <v>214</v>
      </c>
      <c r="B2" s="226" t="s">
        <v>105</v>
      </c>
      <c r="C2" s="226" t="s">
        <v>12</v>
      </c>
      <c r="D2" s="159" t="s">
        <v>215</v>
      </c>
      <c r="E2" s="160"/>
      <c r="F2" s="160"/>
      <c r="G2" s="157" t="s">
        <v>199</v>
      </c>
      <c r="H2" s="161">
        <v>1.1000000000000001E-3</v>
      </c>
    </row>
    <row r="3" spans="1:8" s="101" customFormat="1" ht="21.75" customHeight="1">
      <c r="A3" s="225"/>
      <c r="B3" s="226"/>
      <c r="C3" s="227"/>
      <c r="D3" s="162" t="s">
        <v>216</v>
      </c>
      <c r="E3" s="160"/>
      <c r="F3" s="160"/>
      <c r="G3" s="157"/>
      <c r="H3" s="163"/>
    </row>
    <row r="4" spans="1:8" s="101" customFormat="1" ht="22.05" customHeight="1">
      <c r="A4" s="164">
        <v>1</v>
      </c>
      <c r="B4" s="165">
        <v>0</v>
      </c>
      <c r="C4" s="165">
        <v>25250</v>
      </c>
      <c r="D4" s="166">
        <f t="shared" ref="D4:D27" si="0">ROUND(C4*$H$2,0)</f>
        <v>28</v>
      </c>
      <c r="E4" s="160"/>
      <c r="F4" s="160"/>
      <c r="G4" s="160"/>
      <c r="H4" s="160"/>
    </row>
    <row r="5" spans="1:8" s="101" customFormat="1" ht="22.05" customHeight="1">
      <c r="A5" s="164">
        <v>2</v>
      </c>
      <c r="B5" s="167">
        <v>25251</v>
      </c>
      <c r="C5" s="167">
        <v>26400</v>
      </c>
      <c r="D5" s="168">
        <f t="shared" si="0"/>
        <v>29</v>
      </c>
      <c r="E5" s="160"/>
      <c r="F5" s="160"/>
      <c r="G5" s="160"/>
      <c r="H5" s="160"/>
    </row>
    <row r="6" spans="1:8" s="101" customFormat="1" ht="22.05" customHeight="1">
      <c r="A6" s="164">
        <v>3</v>
      </c>
      <c r="B6" s="169">
        <v>26401</v>
      </c>
      <c r="C6" s="169">
        <v>27600</v>
      </c>
      <c r="D6" s="170">
        <f t="shared" si="0"/>
        <v>30</v>
      </c>
      <c r="E6" s="160"/>
      <c r="F6" s="160"/>
      <c r="G6" s="160"/>
      <c r="H6" s="160"/>
    </row>
    <row r="7" spans="1:8" s="101" customFormat="1" ht="22.05" customHeight="1">
      <c r="A7" s="164">
        <v>4</v>
      </c>
      <c r="B7" s="169">
        <v>27601</v>
      </c>
      <c r="C7" s="169">
        <v>28800</v>
      </c>
      <c r="D7" s="170">
        <f t="shared" si="0"/>
        <v>32</v>
      </c>
      <c r="E7" s="160"/>
      <c r="F7" s="160"/>
      <c r="G7" s="160"/>
      <c r="H7" s="160"/>
    </row>
    <row r="8" spans="1:8" s="101" customFormat="1" ht="22.05" customHeight="1">
      <c r="A8" s="164">
        <v>5</v>
      </c>
      <c r="B8" s="169">
        <v>28801</v>
      </c>
      <c r="C8" s="169">
        <v>30300</v>
      </c>
      <c r="D8" s="170">
        <f t="shared" si="0"/>
        <v>33</v>
      </c>
      <c r="E8" s="160"/>
      <c r="F8" s="160"/>
      <c r="G8" s="160"/>
      <c r="H8" s="160"/>
    </row>
    <row r="9" spans="1:8" s="101" customFormat="1" ht="22.05" customHeight="1">
      <c r="A9" s="164">
        <v>6</v>
      </c>
      <c r="B9" s="169">
        <v>30301</v>
      </c>
      <c r="C9" s="169">
        <v>31800</v>
      </c>
      <c r="D9" s="170">
        <f t="shared" si="0"/>
        <v>35</v>
      </c>
      <c r="E9" s="160"/>
      <c r="F9" s="160"/>
      <c r="G9" s="160"/>
      <c r="H9" s="160"/>
    </row>
    <row r="10" spans="1:8" s="101" customFormat="1" ht="22.05" customHeight="1">
      <c r="A10" s="164">
        <v>7</v>
      </c>
      <c r="B10" s="169">
        <v>31801</v>
      </c>
      <c r="C10" s="169">
        <v>33300</v>
      </c>
      <c r="D10" s="170">
        <f t="shared" si="0"/>
        <v>37</v>
      </c>
      <c r="E10" s="160"/>
      <c r="F10" s="160"/>
      <c r="G10" s="160"/>
      <c r="H10" s="160"/>
    </row>
    <row r="11" spans="1:8" s="101" customFormat="1" ht="22.05" customHeight="1">
      <c r="A11" s="164">
        <v>8</v>
      </c>
      <c r="B11" s="169">
        <v>33301</v>
      </c>
      <c r="C11" s="169">
        <v>34800</v>
      </c>
      <c r="D11" s="170">
        <f t="shared" si="0"/>
        <v>38</v>
      </c>
      <c r="E11" s="160"/>
      <c r="F11" s="160"/>
      <c r="G11" s="160"/>
      <c r="H11" s="160"/>
    </row>
    <row r="12" spans="1:8" s="101" customFormat="1" ht="22.05" customHeight="1">
      <c r="A12" s="164">
        <v>9</v>
      </c>
      <c r="B12" s="169">
        <v>34801</v>
      </c>
      <c r="C12" s="169">
        <v>36300</v>
      </c>
      <c r="D12" s="170">
        <f t="shared" si="0"/>
        <v>40</v>
      </c>
      <c r="E12" s="160"/>
      <c r="F12" s="160"/>
      <c r="G12" s="160"/>
      <c r="H12" s="160"/>
    </row>
    <row r="13" spans="1:8" s="101" customFormat="1" ht="22.05" customHeight="1">
      <c r="A13" s="164">
        <v>10</v>
      </c>
      <c r="B13" s="169">
        <v>36301</v>
      </c>
      <c r="C13" s="169">
        <v>38200</v>
      </c>
      <c r="D13" s="170">
        <f t="shared" si="0"/>
        <v>42</v>
      </c>
      <c r="E13" s="160"/>
      <c r="F13" s="160"/>
      <c r="G13" s="160"/>
      <c r="H13" s="160"/>
    </row>
    <row r="14" spans="1:8" s="101" customFormat="1" ht="22.05" customHeight="1">
      <c r="A14" s="164">
        <v>11</v>
      </c>
      <c r="B14" s="169">
        <v>38201</v>
      </c>
      <c r="C14" s="169">
        <v>40100</v>
      </c>
      <c r="D14" s="170">
        <f t="shared" si="0"/>
        <v>44</v>
      </c>
      <c r="E14" s="160"/>
      <c r="F14" s="160"/>
      <c r="G14" s="160"/>
      <c r="H14" s="160"/>
    </row>
    <row r="15" spans="1:8" s="101" customFormat="1" ht="22.05" customHeight="1">
      <c r="A15" s="164">
        <v>12</v>
      </c>
      <c r="B15" s="169">
        <v>40101</v>
      </c>
      <c r="C15" s="169">
        <v>42000</v>
      </c>
      <c r="D15" s="170">
        <f t="shared" si="0"/>
        <v>46</v>
      </c>
      <c r="E15" s="160"/>
      <c r="F15" s="160"/>
      <c r="G15" s="160"/>
      <c r="H15" s="160"/>
    </row>
    <row r="16" spans="1:8" s="101" customFormat="1" ht="22.05" customHeight="1">
      <c r="A16" s="164">
        <v>13</v>
      </c>
      <c r="B16" s="169">
        <v>42001</v>
      </c>
      <c r="C16" s="169">
        <v>43900</v>
      </c>
      <c r="D16" s="170">
        <f t="shared" si="0"/>
        <v>48</v>
      </c>
      <c r="E16" s="160"/>
      <c r="F16" s="160"/>
      <c r="G16" s="160"/>
      <c r="H16" s="160"/>
    </row>
    <row r="17" spans="1:8" ht="19.600000000000001">
      <c r="A17" s="164">
        <v>14</v>
      </c>
      <c r="B17" s="171">
        <v>43901</v>
      </c>
      <c r="C17" s="171">
        <v>45800</v>
      </c>
      <c r="D17" s="170">
        <f t="shared" si="0"/>
        <v>50</v>
      </c>
      <c r="E17" s="156"/>
      <c r="F17" s="156"/>
      <c r="G17" s="156"/>
      <c r="H17" s="156"/>
    </row>
    <row r="18" spans="1:8" ht="19.600000000000001">
      <c r="A18" s="164">
        <v>15</v>
      </c>
      <c r="B18" s="171">
        <v>45801</v>
      </c>
      <c r="C18" s="171">
        <v>48200</v>
      </c>
      <c r="D18" s="170">
        <f t="shared" si="0"/>
        <v>53</v>
      </c>
      <c r="E18" s="156"/>
      <c r="F18" s="156"/>
      <c r="G18" s="156"/>
      <c r="H18" s="156"/>
    </row>
    <row r="19" spans="1:8" ht="19.600000000000001">
      <c r="A19" s="164">
        <v>16</v>
      </c>
      <c r="B19" s="171">
        <v>48201</v>
      </c>
      <c r="C19" s="171">
        <v>50600</v>
      </c>
      <c r="D19" s="170">
        <f t="shared" si="0"/>
        <v>56</v>
      </c>
      <c r="E19" s="156"/>
      <c r="F19" s="156"/>
      <c r="G19" s="156"/>
      <c r="H19" s="156"/>
    </row>
    <row r="20" spans="1:8" ht="19.600000000000001">
      <c r="A20" s="164">
        <v>17</v>
      </c>
      <c r="B20" s="171">
        <v>50601</v>
      </c>
      <c r="C20" s="171">
        <v>53000</v>
      </c>
      <c r="D20" s="170">
        <f t="shared" si="0"/>
        <v>58</v>
      </c>
      <c r="E20" s="156"/>
      <c r="F20" s="156"/>
      <c r="G20" s="156"/>
      <c r="H20" s="156"/>
    </row>
    <row r="21" spans="1:8" ht="19.600000000000001">
      <c r="A21" s="164">
        <v>18</v>
      </c>
      <c r="B21" s="171">
        <v>53001</v>
      </c>
      <c r="C21" s="171">
        <v>55400</v>
      </c>
      <c r="D21" s="170">
        <f t="shared" si="0"/>
        <v>61</v>
      </c>
      <c r="E21" s="156"/>
      <c r="F21" s="156"/>
      <c r="G21" s="156"/>
      <c r="H21" s="156"/>
    </row>
    <row r="22" spans="1:8" ht="19.600000000000001">
      <c r="A22" s="164">
        <v>19</v>
      </c>
      <c r="B22" s="171">
        <v>55401</v>
      </c>
      <c r="C22" s="171">
        <v>57800</v>
      </c>
      <c r="D22" s="170">
        <f t="shared" si="0"/>
        <v>64</v>
      </c>
      <c r="E22" s="156"/>
      <c r="F22" s="156"/>
      <c r="G22" s="156"/>
      <c r="H22" s="156"/>
    </row>
    <row r="23" spans="1:8" ht="19.600000000000001">
      <c r="A23" s="164">
        <v>20</v>
      </c>
      <c r="B23" s="171">
        <v>57801</v>
      </c>
      <c r="C23" s="171">
        <v>60800</v>
      </c>
      <c r="D23" s="170">
        <f t="shared" si="0"/>
        <v>67</v>
      </c>
      <c r="E23" s="156"/>
      <c r="F23" s="156"/>
      <c r="G23" s="156"/>
      <c r="H23" s="156"/>
    </row>
    <row r="24" spans="1:8" ht="19.600000000000001">
      <c r="A24" s="164">
        <v>21</v>
      </c>
      <c r="B24" s="171">
        <v>60801</v>
      </c>
      <c r="C24" s="171">
        <v>63800</v>
      </c>
      <c r="D24" s="170">
        <f t="shared" si="0"/>
        <v>70</v>
      </c>
      <c r="E24" s="156"/>
      <c r="F24" s="156"/>
      <c r="G24" s="156"/>
      <c r="H24" s="156"/>
    </row>
    <row r="25" spans="1:8" ht="19.600000000000001">
      <c r="A25" s="164">
        <v>22</v>
      </c>
      <c r="B25" s="171">
        <v>63801</v>
      </c>
      <c r="C25" s="171">
        <v>66800</v>
      </c>
      <c r="D25" s="170">
        <f t="shared" si="0"/>
        <v>73</v>
      </c>
      <c r="E25" s="156"/>
      <c r="F25" s="156"/>
      <c r="G25" s="156"/>
      <c r="H25" s="156"/>
    </row>
    <row r="26" spans="1:8" ht="19.600000000000001">
      <c r="A26" s="164">
        <v>23</v>
      </c>
      <c r="B26" s="171">
        <v>66801</v>
      </c>
      <c r="C26" s="171">
        <v>69800</v>
      </c>
      <c r="D26" s="170">
        <f t="shared" si="0"/>
        <v>77</v>
      </c>
      <c r="E26" s="156"/>
      <c r="F26" s="156"/>
      <c r="G26" s="156"/>
      <c r="H26" s="156"/>
    </row>
    <row r="27" spans="1:8" ht="19.600000000000001">
      <c r="A27" s="164">
        <v>24</v>
      </c>
      <c r="B27" s="171">
        <v>69801</v>
      </c>
      <c r="C27" s="171">
        <v>72800</v>
      </c>
      <c r="D27" s="170">
        <f t="shared" si="0"/>
        <v>80</v>
      </c>
      <c r="E27" s="156"/>
      <c r="F27" s="156"/>
      <c r="G27" s="156"/>
      <c r="H27" s="156"/>
    </row>
    <row r="28" spans="1:8" ht="57.05" customHeight="1">
      <c r="A28" s="101"/>
      <c r="B28" s="228" t="s">
        <v>217</v>
      </c>
      <c r="C28" s="228"/>
      <c r="D28" s="228"/>
    </row>
  </sheetData>
  <mergeCells count="5">
    <mergeCell ref="A1:D1"/>
    <mergeCell ref="A2:A3"/>
    <mergeCell ref="B2:B3"/>
    <mergeCell ref="C2:C3"/>
    <mergeCell ref="B28:D28"/>
  </mergeCells>
  <phoneticPr fontId="3" type="noConversion"/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64"/>
  <sheetViews>
    <sheetView topLeftCell="A32" workbookViewId="0">
      <selection activeCell="E34" sqref="E34"/>
    </sheetView>
  </sheetViews>
  <sheetFormatPr defaultColWidth="9" defaultRowHeight="16.149999999999999"/>
  <cols>
    <col min="1" max="1" width="6.796875" style="93" customWidth="1"/>
    <col min="2" max="3" width="24.8984375" style="93" customWidth="1"/>
    <col min="4" max="4" width="13.69921875" style="93" customWidth="1"/>
    <col min="5" max="5" width="9.3984375" style="80" customWidth="1"/>
    <col min="6" max="16384" width="9" style="80"/>
  </cols>
  <sheetData>
    <row r="1" spans="1:5" ht="28.55" customHeight="1">
      <c r="A1" s="229" t="s">
        <v>193</v>
      </c>
      <c r="B1" s="230"/>
      <c r="C1" s="230"/>
      <c r="D1" s="230"/>
      <c r="E1" s="230"/>
    </row>
    <row r="2" spans="1:5" s="82" customFormat="1" ht="37.15" customHeight="1">
      <c r="A2" s="81" t="s">
        <v>194</v>
      </c>
      <c r="B2" s="81" t="s">
        <v>195</v>
      </c>
      <c r="C2" s="81" t="s">
        <v>196</v>
      </c>
      <c r="D2" s="81" t="s">
        <v>31</v>
      </c>
      <c r="E2" s="81" t="s">
        <v>32</v>
      </c>
    </row>
    <row r="3" spans="1:5" ht="20.05" customHeight="1">
      <c r="A3" s="83">
        <v>1</v>
      </c>
      <c r="B3" s="84" t="s">
        <v>135</v>
      </c>
      <c r="C3" s="84">
        <v>0</v>
      </c>
      <c r="D3" s="84">
        <v>1500</v>
      </c>
      <c r="E3" s="85">
        <f>ROUND(D3*6%,0)</f>
        <v>90</v>
      </c>
    </row>
    <row r="4" spans="1:5" ht="20.05" customHeight="1">
      <c r="A4" s="83">
        <v>2</v>
      </c>
      <c r="B4" s="84" t="s">
        <v>205</v>
      </c>
      <c r="C4" s="84">
        <v>1501</v>
      </c>
      <c r="D4" s="84">
        <v>3000</v>
      </c>
      <c r="E4" s="85">
        <f t="shared" ref="E4:E63" si="0">ROUND(D4*6%,0)</f>
        <v>180</v>
      </c>
    </row>
    <row r="5" spans="1:5" ht="20.05" customHeight="1">
      <c r="A5" s="83">
        <v>3</v>
      </c>
      <c r="B5" s="83" t="s">
        <v>134</v>
      </c>
      <c r="C5" s="84">
        <v>3001</v>
      </c>
      <c r="D5" s="84">
        <v>4500</v>
      </c>
      <c r="E5" s="85">
        <f t="shared" si="0"/>
        <v>270</v>
      </c>
    </row>
    <row r="6" spans="1:5" ht="20.05" customHeight="1">
      <c r="A6" s="83">
        <v>4</v>
      </c>
      <c r="B6" s="84" t="s">
        <v>136</v>
      </c>
      <c r="C6" s="84">
        <v>4501</v>
      </c>
      <c r="D6" s="84">
        <v>6000</v>
      </c>
      <c r="E6" s="85">
        <f t="shared" si="0"/>
        <v>360</v>
      </c>
    </row>
    <row r="7" spans="1:5" ht="20.05" customHeight="1">
      <c r="A7" s="83">
        <v>5</v>
      </c>
      <c r="B7" s="83" t="s">
        <v>137</v>
      </c>
      <c r="C7" s="84">
        <v>6001</v>
      </c>
      <c r="D7" s="84">
        <v>7500</v>
      </c>
      <c r="E7" s="85">
        <f t="shared" si="0"/>
        <v>450</v>
      </c>
    </row>
    <row r="8" spans="1:5" ht="20.05" customHeight="1">
      <c r="A8" s="83">
        <v>6</v>
      </c>
      <c r="B8" s="83" t="s">
        <v>138</v>
      </c>
      <c r="C8" s="84">
        <v>7501</v>
      </c>
      <c r="D8" s="84">
        <v>8700</v>
      </c>
      <c r="E8" s="85">
        <f t="shared" si="0"/>
        <v>522</v>
      </c>
    </row>
    <row r="9" spans="1:5" ht="20.05" customHeight="1">
      <c r="A9" s="83">
        <v>7</v>
      </c>
      <c r="B9" s="84" t="s">
        <v>139</v>
      </c>
      <c r="C9" s="84">
        <v>8701</v>
      </c>
      <c r="D9" s="84">
        <v>9900</v>
      </c>
      <c r="E9" s="85">
        <f t="shared" si="0"/>
        <v>594</v>
      </c>
    </row>
    <row r="10" spans="1:5" ht="20.05" customHeight="1">
      <c r="A10" s="83">
        <v>8</v>
      </c>
      <c r="B10" s="83" t="s">
        <v>140</v>
      </c>
      <c r="C10" s="84">
        <v>9901</v>
      </c>
      <c r="D10" s="84">
        <v>11100</v>
      </c>
      <c r="E10" s="85">
        <f t="shared" si="0"/>
        <v>666</v>
      </c>
    </row>
    <row r="11" spans="1:5" ht="20.05" customHeight="1">
      <c r="A11" s="83">
        <v>9</v>
      </c>
      <c r="B11" s="83" t="s">
        <v>141</v>
      </c>
      <c r="C11" s="84">
        <v>11101</v>
      </c>
      <c r="D11" s="84">
        <v>12540</v>
      </c>
      <c r="E11" s="85">
        <f t="shared" si="0"/>
        <v>752</v>
      </c>
    </row>
    <row r="12" spans="1:5" ht="20.05" customHeight="1">
      <c r="A12" s="83">
        <v>10</v>
      </c>
      <c r="B12" s="84" t="s">
        <v>142</v>
      </c>
      <c r="C12" s="84">
        <v>12541</v>
      </c>
      <c r="D12" s="84">
        <v>13500</v>
      </c>
      <c r="E12" s="85">
        <f t="shared" si="0"/>
        <v>810</v>
      </c>
    </row>
    <row r="13" spans="1:5" ht="20.05" customHeight="1">
      <c r="A13" s="83">
        <v>11</v>
      </c>
      <c r="B13" s="83" t="s">
        <v>143</v>
      </c>
      <c r="C13" s="84">
        <v>13501</v>
      </c>
      <c r="D13" s="84">
        <v>15840</v>
      </c>
      <c r="E13" s="85">
        <f t="shared" si="0"/>
        <v>950</v>
      </c>
    </row>
    <row r="14" spans="1:5" ht="20.05" customHeight="1">
      <c r="A14" s="83">
        <v>12</v>
      </c>
      <c r="B14" s="83" t="s">
        <v>144</v>
      </c>
      <c r="C14" s="84">
        <v>15841</v>
      </c>
      <c r="D14" s="84">
        <v>16500</v>
      </c>
      <c r="E14" s="85">
        <f t="shared" si="0"/>
        <v>990</v>
      </c>
    </row>
    <row r="15" spans="1:5" ht="20.05" customHeight="1">
      <c r="A15" s="83">
        <v>13</v>
      </c>
      <c r="B15" s="84" t="s">
        <v>145</v>
      </c>
      <c r="C15" s="84">
        <v>16501</v>
      </c>
      <c r="D15" s="84">
        <v>17280</v>
      </c>
      <c r="E15" s="85">
        <f t="shared" si="0"/>
        <v>1037</v>
      </c>
    </row>
    <row r="16" spans="1:5" ht="20.05" customHeight="1">
      <c r="A16" s="83">
        <v>14</v>
      </c>
      <c r="B16" s="83" t="s">
        <v>146</v>
      </c>
      <c r="C16" s="84">
        <v>17281</v>
      </c>
      <c r="D16" s="84">
        <v>17880</v>
      </c>
      <c r="E16" s="85">
        <f t="shared" si="0"/>
        <v>1073</v>
      </c>
    </row>
    <row r="17" spans="1:5" ht="20.05" customHeight="1">
      <c r="A17" s="83">
        <v>15</v>
      </c>
      <c r="B17" s="83" t="s">
        <v>147</v>
      </c>
      <c r="C17" s="84">
        <v>17881</v>
      </c>
      <c r="D17" s="84">
        <v>19047</v>
      </c>
      <c r="E17" s="85">
        <f t="shared" si="0"/>
        <v>1143</v>
      </c>
    </row>
    <row r="18" spans="1:5" ht="20.05" customHeight="1">
      <c r="A18" s="83">
        <v>16</v>
      </c>
      <c r="B18" s="84" t="s">
        <v>148</v>
      </c>
      <c r="C18" s="84">
        <v>19048</v>
      </c>
      <c r="D18" s="84">
        <v>20008</v>
      </c>
      <c r="E18" s="85">
        <f t="shared" si="0"/>
        <v>1200</v>
      </c>
    </row>
    <row r="19" spans="1:5" s="89" customFormat="1" ht="20.05" customHeight="1">
      <c r="A19" s="86">
        <v>17</v>
      </c>
      <c r="B19" s="86" t="s">
        <v>149</v>
      </c>
      <c r="C19" s="87">
        <v>20009</v>
      </c>
      <c r="D19" s="87">
        <v>21009</v>
      </c>
      <c r="E19" s="88">
        <f t="shared" si="0"/>
        <v>1261</v>
      </c>
    </row>
    <row r="20" spans="1:5" ht="20.05" customHeight="1">
      <c r="A20" s="86">
        <v>18</v>
      </c>
      <c r="B20" s="86" t="s">
        <v>150</v>
      </c>
      <c r="C20" s="87">
        <v>21010</v>
      </c>
      <c r="D20" s="87">
        <v>22000</v>
      </c>
      <c r="E20" s="88">
        <f t="shared" si="0"/>
        <v>1320</v>
      </c>
    </row>
    <row r="21" spans="1:5" s="89" customFormat="1" ht="20.05" customHeight="1">
      <c r="A21" s="86">
        <v>19</v>
      </c>
      <c r="B21" s="86" t="s">
        <v>151</v>
      </c>
      <c r="C21" s="84">
        <v>22001</v>
      </c>
      <c r="D21" s="87">
        <v>23100</v>
      </c>
      <c r="E21" s="88">
        <f t="shared" si="0"/>
        <v>1386</v>
      </c>
    </row>
    <row r="22" spans="1:5" s="89" customFormat="1" ht="20.05" customHeight="1">
      <c r="A22" s="86">
        <v>20</v>
      </c>
      <c r="B22" s="86" t="s">
        <v>206</v>
      </c>
      <c r="C22" s="87">
        <v>23101</v>
      </c>
      <c r="D22" s="87">
        <v>24000</v>
      </c>
      <c r="E22" s="88">
        <f t="shared" si="0"/>
        <v>1440</v>
      </c>
    </row>
    <row r="23" spans="1:5" ht="20.05" customHeight="1">
      <c r="A23" s="86">
        <v>21</v>
      </c>
      <c r="B23" s="90" t="s">
        <v>152</v>
      </c>
      <c r="C23" s="91">
        <v>24001</v>
      </c>
      <c r="D23" s="91">
        <v>25250</v>
      </c>
      <c r="E23" s="92">
        <f t="shared" si="0"/>
        <v>1515</v>
      </c>
    </row>
    <row r="24" spans="1:5" ht="20.05" customHeight="1">
      <c r="A24" s="86">
        <v>22</v>
      </c>
      <c r="B24" s="155" t="s">
        <v>212</v>
      </c>
      <c r="C24" s="87">
        <v>25251</v>
      </c>
      <c r="D24" s="87">
        <v>26400</v>
      </c>
      <c r="E24" s="88">
        <f t="shared" si="0"/>
        <v>1584</v>
      </c>
    </row>
    <row r="25" spans="1:5" ht="20.05" customHeight="1">
      <c r="A25" s="86">
        <v>23</v>
      </c>
      <c r="B25" s="83" t="s">
        <v>153</v>
      </c>
      <c r="C25" s="84">
        <v>26401</v>
      </c>
      <c r="D25" s="84">
        <v>27600</v>
      </c>
      <c r="E25" s="85">
        <f t="shared" si="0"/>
        <v>1656</v>
      </c>
    </row>
    <row r="26" spans="1:5" ht="20.05" customHeight="1">
      <c r="A26" s="86">
        <v>24</v>
      </c>
      <c r="B26" s="83" t="s">
        <v>154</v>
      </c>
      <c r="C26" s="84">
        <v>27601</v>
      </c>
      <c r="D26" s="84">
        <v>28800</v>
      </c>
      <c r="E26" s="85">
        <f t="shared" si="0"/>
        <v>1728</v>
      </c>
    </row>
    <row r="27" spans="1:5" ht="20.05" customHeight="1">
      <c r="A27" s="86">
        <v>25</v>
      </c>
      <c r="B27" s="84" t="s">
        <v>155</v>
      </c>
      <c r="C27" s="84">
        <v>28801</v>
      </c>
      <c r="D27" s="84">
        <v>30300</v>
      </c>
      <c r="E27" s="85">
        <f t="shared" si="0"/>
        <v>1818</v>
      </c>
    </row>
    <row r="28" spans="1:5" ht="20.05" customHeight="1">
      <c r="A28" s="86">
        <v>26</v>
      </c>
      <c r="B28" s="83" t="s">
        <v>156</v>
      </c>
      <c r="C28" s="84">
        <v>30301</v>
      </c>
      <c r="D28" s="84">
        <v>31800</v>
      </c>
      <c r="E28" s="85">
        <f t="shared" si="0"/>
        <v>1908</v>
      </c>
    </row>
    <row r="29" spans="1:5" ht="20.05" customHeight="1">
      <c r="A29" s="86">
        <v>27</v>
      </c>
      <c r="B29" s="84" t="s">
        <v>157</v>
      </c>
      <c r="C29" s="84">
        <v>31801</v>
      </c>
      <c r="D29" s="84">
        <v>33300</v>
      </c>
      <c r="E29" s="85">
        <f t="shared" si="0"/>
        <v>1998</v>
      </c>
    </row>
    <row r="30" spans="1:5" ht="20.05" customHeight="1">
      <c r="A30" s="86">
        <v>28</v>
      </c>
      <c r="B30" s="83" t="s">
        <v>158</v>
      </c>
      <c r="C30" s="84">
        <v>33301</v>
      </c>
      <c r="D30" s="84">
        <v>34800</v>
      </c>
      <c r="E30" s="85">
        <f t="shared" si="0"/>
        <v>2088</v>
      </c>
    </row>
    <row r="31" spans="1:5" ht="20.05" customHeight="1">
      <c r="A31" s="86">
        <v>29</v>
      </c>
      <c r="B31" s="84" t="s">
        <v>159</v>
      </c>
      <c r="C31" s="84">
        <v>34801</v>
      </c>
      <c r="D31" s="84">
        <v>36300</v>
      </c>
      <c r="E31" s="85">
        <f t="shared" si="0"/>
        <v>2178</v>
      </c>
    </row>
    <row r="32" spans="1:5" ht="20.05" customHeight="1">
      <c r="A32" s="86">
        <v>30</v>
      </c>
      <c r="B32" s="83" t="s">
        <v>160</v>
      </c>
      <c r="C32" s="84">
        <v>36301</v>
      </c>
      <c r="D32" s="84">
        <v>38200</v>
      </c>
      <c r="E32" s="85">
        <f t="shared" si="0"/>
        <v>2292</v>
      </c>
    </row>
    <row r="33" spans="1:5" ht="20.05" customHeight="1">
      <c r="A33" s="86">
        <v>31</v>
      </c>
      <c r="B33" s="84" t="s">
        <v>161</v>
      </c>
      <c r="C33" s="84">
        <v>38201</v>
      </c>
      <c r="D33" s="84">
        <v>40100</v>
      </c>
      <c r="E33" s="85">
        <f t="shared" si="0"/>
        <v>2406</v>
      </c>
    </row>
    <row r="34" spans="1:5" ht="20.05" customHeight="1">
      <c r="A34" s="86">
        <v>32</v>
      </c>
      <c r="B34" s="83" t="s">
        <v>162</v>
      </c>
      <c r="C34" s="84">
        <v>40101</v>
      </c>
      <c r="D34" s="84">
        <v>42000</v>
      </c>
      <c r="E34" s="85">
        <f t="shared" si="0"/>
        <v>2520</v>
      </c>
    </row>
    <row r="35" spans="1:5" ht="20.05" customHeight="1">
      <c r="A35" s="86">
        <v>33</v>
      </c>
      <c r="B35" s="84" t="s">
        <v>163</v>
      </c>
      <c r="C35" s="84">
        <v>42001</v>
      </c>
      <c r="D35" s="84">
        <v>43900</v>
      </c>
      <c r="E35" s="85">
        <f t="shared" si="0"/>
        <v>2634</v>
      </c>
    </row>
    <row r="36" spans="1:5" ht="20.05" customHeight="1">
      <c r="A36" s="86">
        <v>34</v>
      </c>
      <c r="B36" s="83" t="s">
        <v>164</v>
      </c>
      <c r="C36" s="84">
        <v>43901</v>
      </c>
      <c r="D36" s="84">
        <v>45800</v>
      </c>
      <c r="E36" s="85">
        <f t="shared" si="0"/>
        <v>2748</v>
      </c>
    </row>
    <row r="37" spans="1:5" ht="20.05" customHeight="1">
      <c r="A37" s="86">
        <v>35</v>
      </c>
      <c r="B37" s="83" t="s">
        <v>165</v>
      </c>
      <c r="C37" s="84">
        <v>45801</v>
      </c>
      <c r="D37" s="84">
        <v>48200</v>
      </c>
      <c r="E37" s="85">
        <f t="shared" si="0"/>
        <v>2892</v>
      </c>
    </row>
    <row r="38" spans="1:5" ht="20.05" customHeight="1">
      <c r="A38" s="86">
        <v>36</v>
      </c>
      <c r="B38" s="83" t="s">
        <v>166</v>
      </c>
      <c r="C38" s="84">
        <v>48201</v>
      </c>
      <c r="D38" s="84">
        <v>50600</v>
      </c>
      <c r="E38" s="85">
        <f t="shared" si="0"/>
        <v>3036</v>
      </c>
    </row>
    <row r="39" spans="1:5" ht="20.05" customHeight="1">
      <c r="A39" s="86">
        <v>37</v>
      </c>
      <c r="B39" s="83" t="s">
        <v>167</v>
      </c>
      <c r="C39" s="84">
        <v>50601</v>
      </c>
      <c r="D39" s="84">
        <v>53000</v>
      </c>
      <c r="E39" s="85">
        <f t="shared" si="0"/>
        <v>3180</v>
      </c>
    </row>
    <row r="40" spans="1:5" ht="20.05" customHeight="1">
      <c r="A40" s="86">
        <v>38</v>
      </c>
      <c r="B40" s="83" t="s">
        <v>168</v>
      </c>
      <c r="C40" s="84">
        <v>53001</v>
      </c>
      <c r="D40" s="84">
        <v>55400</v>
      </c>
      <c r="E40" s="85">
        <f t="shared" si="0"/>
        <v>3324</v>
      </c>
    </row>
    <row r="41" spans="1:5" ht="20.05" customHeight="1">
      <c r="A41" s="86">
        <v>39</v>
      </c>
      <c r="B41" s="83" t="s">
        <v>169</v>
      </c>
      <c r="C41" s="84">
        <v>55401</v>
      </c>
      <c r="D41" s="84">
        <v>57800</v>
      </c>
      <c r="E41" s="85">
        <f t="shared" si="0"/>
        <v>3468</v>
      </c>
    </row>
    <row r="42" spans="1:5" ht="20.05" customHeight="1">
      <c r="A42" s="86">
        <v>40</v>
      </c>
      <c r="B42" s="84" t="s">
        <v>170</v>
      </c>
      <c r="C42" s="84">
        <v>57801</v>
      </c>
      <c r="D42" s="84">
        <v>60800</v>
      </c>
      <c r="E42" s="85">
        <f t="shared" si="0"/>
        <v>3648</v>
      </c>
    </row>
    <row r="43" spans="1:5" ht="20.05" customHeight="1">
      <c r="A43" s="86">
        <v>41</v>
      </c>
      <c r="B43" s="83" t="s">
        <v>171</v>
      </c>
      <c r="C43" s="84">
        <v>60801</v>
      </c>
      <c r="D43" s="84">
        <v>63800</v>
      </c>
      <c r="E43" s="85">
        <f t="shared" si="0"/>
        <v>3828</v>
      </c>
    </row>
    <row r="44" spans="1:5" ht="20.05" customHeight="1">
      <c r="A44" s="86">
        <v>42</v>
      </c>
      <c r="B44" s="84" t="s">
        <v>172</v>
      </c>
      <c r="C44" s="84">
        <v>63801</v>
      </c>
      <c r="D44" s="84">
        <v>66800</v>
      </c>
      <c r="E44" s="85">
        <f t="shared" si="0"/>
        <v>4008</v>
      </c>
    </row>
    <row r="45" spans="1:5" ht="20.05" customHeight="1">
      <c r="A45" s="86">
        <v>43</v>
      </c>
      <c r="B45" s="83" t="s">
        <v>173</v>
      </c>
      <c r="C45" s="84">
        <v>66801</v>
      </c>
      <c r="D45" s="84">
        <v>69800</v>
      </c>
      <c r="E45" s="85">
        <f t="shared" si="0"/>
        <v>4188</v>
      </c>
    </row>
    <row r="46" spans="1:5" ht="20.05" customHeight="1">
      <c r="A46" s="86">
        <v>44</v>
      </c>
      <c r="B46" s="84" t="s">
        <v>174</v>
      </c>
      <c r="C46" s="84">
        <v>69801</v>
      </c>
      <c r="D46" s="84">
        <v>72800</v>
      </c>
      <c r="E46" s="85">
        <f t="shared" si="0"/>
        <v>4368</v>
      </c>
    </row>
    <row r="47" spans="1:5" ht="20.05" customHeight="1">
      <c r="A47" s="86">
        <v>45</v>
      </c>
      <c r="B47" s="83" t="s">
        <v>175</v>
      </c>
      <c r="C47" s="84">
        <v>72801</v>
      </c>
      <c r="D47" s="84">
        <v>76500</v>
      </c>
      <c r="E47" s="85">
        <f t="shared" si="0"/>
        <v>4590</v>
      </c>
    </row>
    <row r="48" spans="1:5" ht="20.05" customHeight="1">
      <c r="A48" s="86">
        <v>46</v>
      </c>
      <c r="B48" s="84" t="s">
        <v>176</v>
      </c>
      <c r="C48" s="84">
        <v>76501</v>
      </c>
      <c r="D48" s="84">
        <v>80200</v>
      </c>
      <c r="E48" s="85">
        <f t="shared" si="0"/>
        <v>4812</v>
      </c>
    </row>
    <row r="49" spans="1:5" ht="20.05" customHeight="1">
      <c r="A49" s="86">
        <v>47</v>
      </c>
      <c r="B49" s="83" t="s">
        <v>177</v>
      </c>
      <c r="C49" s="84">
        <v>80201</v>
      </c>
      <c r="D49" s="84">
        <v>83900</v>
      </c>
      <c r="E49" s="85">
        <f t="shared" si="0"/>
        <v>5034</v>
      </c>
    </row>
    <row r="50" spans="1:5" ht="20.05" customHeight="1">
      <c r="A50" s="86">
        <v>48</v>
      </c>
      <c r="B50" s="84" t="s">
        <v>178</v>
      </c>
      <c r="C50" s="84">
        <v>83901</v>
      </c>
      <c r="D50" s="84">
        <v>87600</v>
      </c>
      <c r="E50" s="85">
        <f t="shared" si="0"/>
        <v>5256</v>
      </c>
    </row>
    <row r="51" spans="1:5" ht="20.05" customHeight="1">
      <c r="A51" s="86">
        <v>49</v>
      </c>
      <c r="B51" s="84" t="s">
        <v>179</v>
      </c>
      <c r="C51" s="84">
        <v>87601</v>
      </c>
      <c r="D51" s="84">
        <v>92100</v>
      </c>
      <c r="E51" s="85">
        <f t="shared" si="0"/>
        <v>5526</v>
      </c>
    </row>
    <row r="52" spans="1:5" ht="20.05" customHeight="1">
      <c r="A52" s="86">
        <v>50</v>
      </c>
      <c r="B52" s="83" t="s">
        <v>180</v>
      </c>
      <c r="C52" s="84">
        <v>92101</v>
      </c>
      <c r="D52" s="84">
        <v>96600</v>
      </c>
      <c r="E52" s="85">
        <f t="shared" si="0"/>
        <v>5796</v>
      </c>
    </row>
    <row r="53" spans="1:5" ht="20.05" customHeight="1">
      <c r="A53" s="86">
        <v>51</v>
      </c>
      <c r="B53" s="84" t="s">
        <v>181</v>
      </c>
      <c r="C53" s="84">
        <v>96601</v>
      </c>
      <c r="D53" s="84">
        <v>101100</v>
      </c>
      <c r="E53" s="85">
        <f t="shared" si="0"/>
        <v>6066</v>
      </c>
    </row>
    <row r="54" spans="1:5" ht="20.05" customHeight="1">
      <c r="A54" s="86">
        <v>52</v>
      </c>
      <c r="B54" s="83" t="s">
        <v>182</v>
      </c>
      <c r="C54" s="84">
        <v>101101</v>
      </c>
      <c r="D54" s="84">
        <v>105600</v>
      </c>
      <c r="E54" s="85">
        <f t="shared" si="0"/>
        <v>6336</v>
      </c>
    </row>
    <row r="55" spans="1:5" ht="20.05" customHeight="1">
      <c r="A55" s="86">
        <v>53</v>
      </c>
      <c r="B55" s="84" t="s">
        <v>183</v>
      </c>
      <c r="C55" s="84">
        <v>105601</v>
      </c>
      <c r="D55" s="84">
        <v>110100</v>
      </c>
      <c r="E55" s="85">
        <f t="shared" si="0"/>
        <v>6606</v>
      </c>
    </row>
    <row r="56" spans="1:5" ht="20.05" customHeight="1">
      <c r="A56" s="86">
        <v>54</v>
      </c>
      <c r="B56" s="83" t="s">
        <v>184</v>
      </c>
      <c r="C56" s="84">
        <v>110101</v>
      </c>
      <c r="D56" s="84">
        <v>115500</v>
      </c>
      <c r="E56" s="85">
        <f t="shared" si="0"/>
        <v>6930</v>
      </c>
    </row>
    <row r="57" spans="1:5" ht="20.05" customHeight="1">
      <c r="A57" s="86">
        <v>55</v>
      </c>
      <c r="B57" s="84" t="s">
        <v>185</v>
      </c>
      <c r="C57" s="84">
        <v>115501</v>
      </c>
      <c r="D57" s="84">
        <v>120900</v>
      </c>
      <c r="E57" s="85">
        <f t="shared" si="0"/>
        <v>7254</v>
      </c>
    </row>
    <row r="58" spans="1:5" ht="20.05" customHeight="1">
      <c r="A58" s="86">
        <v>56</v>
      </c>
      <c r="B58" s="83" t="s">
        <v>186</v>
      </c>
      <c r="C58" s="84">
        <v>120901</v>
      </c>
      <c r="D58" s="84">
        <v>126300</v>
      </c>
      <c r="E58" s="85">
        <f t="shared" si="0"/>
        <v>7578</v>
      </c>
    </row>
    <row r="59" spans="1:5" ht="20.05" customHeight="1">
      <c r="A59" s="86">
        <v>57</v>
      </c>
      <c r="B59" s="84" t="s">
        <v>187</v>
      </c>
      <c r="C59" s="84">
        <v>126301</v>
      </c>
      <c r="D59" s="84">
        <v>131700</v>
      </c>
      <c r="E59" s="85">
        <f t="shared" si="0"/>
        <v>7902</v>
      </c>
    </row>
    <row r="60" spans="1:5" ht="20.05" customHeight="1">
      <c r="A60" s="86">
        <v>58</v>
      </c>
      <c r="B60" s="83" t="s">
        <v>188</v>
      </c>
      <c r="C60" s="84">
        <v>131701</v>
      </c>
      <c r="D60" s="84">
        <v>137100</v>
      </c>
      <c r="E60" s="85">
        <f t="shared" si="0"/>
        <v>8226</v>
      </c>
    </row>
    <row r="61" spans="1:5" ht="20.05" customHeight="1">
      <c r="A61" s="86">
        <v>59</v>
      </c>
      <c r="B61" s="84" t="s">
        <v>189</v>
      </c>
      <c r="C61" s="84">
        <v>137101</v>
      </c>
      <c r="D61" s="84">
        <v>142500</v>
      </c>
      <c r="E61" s="85">
        <f t="shared" si="0"/>
        <v>8550</v>
      </c>
    </row>
    <row r="62" spans="1:5" ht="20.05" customHeight="1">
      <c r="A62" s="86">
        <v>60</v>
      </c>
      <c r="B62" s="83" t="s">
        <v>190</v>
      </c>
      <c r="C62" s="84">
        <v>142501</v>
      </c>
      <c r="D62" s="84">
        <v>147900</v>
      </c>
      <c r="E62" s="85">
        <f t="shared" si="0"/>
        <v>8874</v>
      </c>
    </row>
    <row r="63" spans="1:5" ht="20.05" customHeight="1">
      <c r="A63" s="86">
        <v>61</v>
      </c>
      <c r="B63" s="83" t="s">
        <v>191</v>
      </c>
      <c r="C63" s="84">
        <v>147901</v>
      </c>
      <c r="D63" s="84">
        <v>150000</v>
      </c>
      <c r="E63" s="85">
        <f t="shared" si="0"/>
        <v>9000</v>
      </c>
    </row>
    <row r="64" spans="1:5">
      <c r="A64" s="83"/>
      <c r="B64" s="138"/>
      <c r="C64" s="138"/>
      <c r="D64" s="138"/>
      <c r="E64" s="80" t="s">
        <v>207</v>
      </c>
    </row>
  </sheetData>
  <mergeCells count="1">
    <mergeCell ref="A1:E1"/>
  </mergeCells>
  <phoneticPr fontId="3" type="noConversion"/>
  <printOptions horizontalCentered="1"/>
  <pageMargins left="3.937007874015748E-2" right="3.937007874015748E-2" top="0.55118110236220474" bottom="0.55118110236220474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8"/>
  <sheetViews>
    <sheetView showGridLines="0" zoomScaleNormal="100" zoomScaleSheetLayoutView="80" workbookViewId="0">
      <selection activeCell="I5" sqref="I5"/>
    </sheetView>
  </sheetViews>
  <sheetFormatPr defaultColWidth="8.796875" defaultRowHeight="16.149999999999999"/>
  <cols>
    <col min="1" max="1" width="11.69921875" style="65" bestFit="1" customWidth="1"/>
    <col min="2" max="2" width="10.796875" style="65" customWidth="1"/>
    <col min="3" max="3" width="11.19921875" style="65" customWidth="1"/>
    <col min="4" max="4" width="14.19921875" style="65" customWidth="1"/>
    <col min="5" max="8" width="12.796875" style="65" customWidth="1"/>
    <col min="9" max="10" width="14.19921875" style="65" customWidth="1"/>
    <col min="11" max="16384" width="8.796875" style="65"/>
  </cols>
  <sheetData>
    <row r="1" spans="1:10" ht="24.2">
      <c r="D1" s="66" t="s">
        <v>96</v>
      </c>
      <c r="E1" s="67"/>
      <c r="F1" s="67"/>
      <c r="G1" s="67"/>
      <c r="H1" s="67"/>
    </row>
    <row r="2" spans="1:10" ht="16.7" thickBot="1">
      <c r="D2" s="67" t="s">
        <v>106</v>
      </c>
      <c r="E2" s="67"/>
      <c r="F2" s="67"/>
      <c r="G2" s="67"/>
      <c r="H2" s="67"/>
      <c r="J2" s="68" t="s">
        <v>0</v>
      </c>
    </row>
    <row r="3" spans="1:10" ht="22.65" customHeight="1">
      <c r="C3" s="234" t="s">
        <v>97</v>
      </c>
      <c r="D3" s="236" t="s">
        <v>98</v>
      </c>
      <c r="E3" s="238" t="s">
        <v>1</v>
      </c>
      <c r="F3" s="239"/>
      <c r="G3" s="239"/>
      <c r="H3" s="240"/>
      <c r="I3" s="241" t="s">
        <v>99</v>
      </c>
      <c r="J3" s="231" t="s">
        <v>100</v>
      </c>
    </row>
    <row r="4" spans="1:10" ht="48.1" customHeight="1">
      <c r="C4" s="235"/>
      <c r="D4" s="237"/>
      <c r="E4" s="69" t="s">
        <v>101</v>
      </c>
      <c r="F4" s="70" t="s">
        <v>102</v>
      </c>
      <c r="G4" s="71" t="s">
        <v>103</v>
      </c>
      <c r="H4" s="71" t="s">
        <v>104</v>
      </c>
      <c r="I4" s="242"/>
      <c r="J4" s="232"/>
    </row>
    <row r="5" spans="1:10">
      <c r="A5" s="72">
        <v>0</v>
      </c>
      <c r="B5" s="72">
        <v>25250</v>
      </c>
      <c r="C5" s="148">
        <v>1</v>
      </c>
      <c r="D5" s="144">
        <v>25250</v>
      </c>
      <c r="E5" s="122">
        <f t="shared" ref="E5:E50" si="0">+ROUND(D5*0.0517*0.3,0)</f>
        <v>392</v>
      </c>
      <c r="F5" s="118">
        <f t="shared" ref="F5:F15" si="1">+E5*2</f>
        <v>784</v>
      </c>
      <c r="G5" s="118">
        <f t="shared" ref="G5:G50" si="2">+E5*3</f>
        <v>1176</v>
      </c>
      <c r="H5" s="119">
        <f t="shared" ref="H5:H50" si="3">+E5*4</f>
        <v>1568</v>
      </c>
      <c r="I5" s="120">
        <f t="shared" ref="I5:I50" si="4">+ROUND(D5*0.0517*0.6*1.58,0)</f>
        <v>1238</v>
      </c>
      <c r="J5" s="121">
        <f t="shared" ref="J5:J50" si="5">+ROUND(D5*0.0517*0.1*1.58,0)</f>
        <v>206</v>
      </c>
    </row>
    <row r="6" spans="1:10">
      <c r="A6" s="74">
        <v>25251</v>
      </c>
      <c r="B6" s="73">
        <v>26400</v>
      </c>
      <c r="C6" s="148">
        <f t="shared" ref="C6:C50" si="6">+C5+1</f>
        <v>2</v>
      </c>
      <c r="D6" s="144">
        <v>26400</v>
      </c>
      <c r="E6" s="122">
        <f t="shared" si="0"/>
        <v>409</v>
      </c>
      <c r="F6" s="118">
        <f t="shared" si="1"/>
        <v>818</v>
      </c>
      <c r="G6" s="118">
        <f t="shared" si="2"/>
        <v>1227</v>
      </c>
      <c r="H6" s="119">
        <f t="shared" si="3"/>
        <v>1636</v>
      </c>
      <c r="I6" s="120">
        <f t="shared" si="4"/>
        <v>1294</v>
      </c>
      <c r="J6" s="121">
        <f t="shared" si="5"/>
        <v>216</v>
      </c>
    </row>
    <row r="7" spans="1:10">
      <c r="A7" s="74">
        <v>26401</v>
      </c>
      <c r="B7" s="73">
        <v>27600</v>
      </c>
      <c r="C7" s="148">
        <f t="shared" si="6"/>
        <v>3</v>
      </c>
      <c r="D7" s="144">
        <v>27600</v>
      </c>
      <c r="E7" s="122">
        <f t="shared" si="0"/>
        <v>428</v>
      </c>
      <c r="F7" s="118">
        <f t="shared" si="1"/>
        <v>856</v>
      </c>
      <c r="G7" s="118">
        <f t="shared" si="2"/>
        <v>1284</v>
      </c>
      <c r="H7" s="119">
        <f t="shared" si="3"/>
        <v>1712</v>
      </c>
      <c r="I7" s="120">
        <f t="shared" si="4"/>
        <v>1353</v>
      </c>
      <c r="J7" s="121">
        <f t="shared" si="5"/>
        <v>225</v>
      </c>
    </row>
    <row r="8" spans="1:10">
      <c r="A8" s="74">
        <v>27601</v>
      </c>
      <c r="B8" s="75">
        <v>28800</v>
      </c>
      <c r="C8" s="149">
        <f t="shared" si="6"/>
        <v>4</v>
      </c>
      <c r="D8" s="145">
        <v>28800</v>
      </c>
      <c r="E8" s="123">
        <f t="shared" si="0"/>
        <v>447</v>
      </c>
      <c r="F8" s="124">
        <f t="shared" si="1"/>
        <v>894</v>
      </c>
      <c r="G8" s="124">
        <f t="shared" si="2"/>
        <v>1341</v>
      </c>
      <c r="H8" s="125">
        <f t="shared" si="3"/>
        <v>1788</v>
      </c>
      <c r="I8" s="120">
        <f t="shared" si="4"/>
        <v>1412</v>
      </c>
      <c r="J8" s="121">
        <f t="shared" si="5"/>
        <v>235</v>
      </c>
    </row>
    <row r="9" spans="1:10">
      <c r="A9" s="74">
        <v>28801</v>
      </c>
      <c r="B9" s="73">
        <v>30300</v>
      </c>
      <c r="C9" s="148">
        <f t="shared" si="6"/>
        <v>5</v>
      </c>
      <c r="D9" s="144">
        <v>30300</v>
      </c>
      <c r="E9" s="122">
        <f t="shared" si="0"/>
        <v>470</v>
      </c>
      <c r="F9" s="118">
        <f t="shared" si="1"/>
        <v>940</v>
      </c>
      <c r="G9" s="118">
        <f t="shared" si="2"/>
        <v>1410</v>
      </c>
      <c r="H9" s="119">
        <f t="shared" si="3"/>
        <v>1880</v>
      </c>
      <c r="I9" s="126">
        <f t="shared" si="4"/>
        <v>1485</v>
      </c>
      <c r="J9" s="127">
        <f t="shared" si="5"/>
        <v>248</v>
      </c>
    </row>
    <row r="10" spans="1:10">
      <c r="A10" s="74">
        <v>30301</v>
      </c>
      <c r="B10" s="73">
        <v>31800</v>
      </c>
      <c r="C10" s="148">
        <f t="shared" si="6"/>
        <v>6</v>
      </c>
      <c r="D10" s="144">
        <v>31800</v>
      </c>
      <c r="E10" s="122">
        <f t="shared" si="0"/>
        <v>493</v>
      </c>
      <c r="F10" s="118">
        <f t="shared" si="1"/>
        <v>986</v>
      </c>
      <c r="G10" s="118">
        <f t="shared" si="2"/>
        <v>1479</v>
      </c>
      <c r="H10" s="119">
        <f t="shared" si="3"/>
        <v>1972</v>
      </c>
      <c r="I10" s="120">
        <f t="shared" si="4"/>
        <v>1559</v>
      </c>
      <c r="J10" s="121">
        <f t="shared" si="5"/>
        <v>260</v>
      </c>
    </row>
    <row r="11" spans="1:10">
      <c r="A11" s="74">
        <v>31801</v>
      </c>
      <c r="B11" s="73">
        <v>33300</v>
      </c>
      <c r="C11" s="148">
        <f t="shared" si="6"/>
        <v>7</v>
      </c>
      <c r="D11" s="144">
        <v>33300</v>
      </c>
      <c r="E11" s="122">
        <f t="shared" si="0"/>
        <v>516</v>
      </c>
      <c r="F11" s="118">
        <f t="shared" si="1"/>
        <v>1032</v>
      </c>
      <c r="G11" s="118">
        <f t="shared" si="2"/>
        <v>1548</v>
      </c>
      <c r="H11" s="119">
        <f t="shared" si="3"/>
        <v>2064</v>
      </c>
      <c r="I11" s="120">
        <f t="shared" si="4"/>
        <v>1632</v>
      </c>
      <c r="J11" s="121">
        <f t="shared" si="5"/>
        <v>272</v>
      </c>
    </row>
    <row r="12" spans="1:10">
      <c r="A12" s="74">
        <v>33301</v>
      </c>
      <c r="B12" s="73">
        <v>34800</v>
      </c>
      <c r="C12" s="148">
        <f t="shared" si="6"/>
        <v>8</v>
      </c>
      <c r="D12" s="144">
        <v>34800</v>
      </c>
      <c r="E12" s="122">
        <f t="shared" si="0"/>
        <v>540</v>
      </c>
      <c r="F12" s="118">
        <f t="shared" si="1"/>
        <v>1080</v>
      </c>
      <c r="G12" s="118">
        <f t="shared" si="2"/>
        <v>1620</v>
      </c>
      <c r="H12" s="119">
        <f t="shared" si="3"/>
        <v>2160</v>
      </c>
      <c r="I12" s="120">
        <f t="shared" si="4"/>
        <v>1706</v>
      </c>
      <c r="J12" s="121">
        <f t="shared" si="5"/>
        <v>284</v>
      </c>
    </row>
    <row r="13" spans="1:10">
      <c r="A13" s="74">
        <v>34801</v>
      </c>
      <c r="B13" s="75">
        <v>36300</v>
      </c>
      <c r="C13" s="149">
        <f t="shared" si="6"/>
        <v>9</v>
      </c>
      <c r="D13" s="145">
        <v>36300</v>
      </c>
      <c r="E13" s="123">
        <f t="shared" si="0"/>
        <v>563</v>
      </c>
      <c r="F13" s="124">
        <f t="shared" si="1"/>
        <v>1126</v>
      </c>
      <c r="G13" s="124">
        <f t="shared" si="2"/>
        <v>1689</v>
      </c>
      <c r="H13" s="125">
        <f t="shared" si="3"/>
        <v>2252</v>
      </c>
      <c r="I13" s="128">
        <f t="shared" si="4"/>
        <v>1779</v>
      </c>
      <c r="J13" s="129">
        <f t="shared" si="5"/>
        <v>297</v>
      </c>
    </row>
    <row r="14" spans="1:10">
      <c r="A14" s="74">
        <v>36301</v>
      </c>
      <c r="B14" s="73">
        <v>38200</v>
      </c>
      <c r="C14" s="148">
        <f t="shared" si="6"/>
        <v>10</v>
      </c>
      <c r="D14" s="144">
        <v>38200</v>
      </c>
      <c r="E14" s="122">
        <f t="shared" si="0"/>
        <v>592</v>
      </c>
      <c r="F14" s="118">
        <f t="shared" si="1"/>
        <v>1184</v>
      </c>
      <c r="G14" s="118">
        <f t="shared" si="2"/>
        <v>1776</v>
      </c>
      <c r="H14" s="119">
        <f t="shared" si="3"/>
        <v>2368</v>
      </c>
      <c r="I14" s="120">
        <f t="shared" si="4"/>
        <v>1872</v>
      </c>
      <c r="J14" s="121">
        <f t="shared" si="5"/>
        <v>312</v>
      </c>
    </row>
    <row r="15" spans="1:10">
      <c r="A15" s="74">
        <v>38201</v>
      </c>
      <c r="B15" s="73">
        <v>40100</v>
      </c>
      <c r="C15" s="148">
        <f t="shared" si="6"/>
        <v>11</v>
      </c>
      <c r="D15" s="144">
        <v>40100</v>
      </c>
      <c r="E15" s="122">
        <f t="shared" si="0"/>
        <v>622</v>
      </c>
      <c r="F15" s="118">
        <f t="shared" si="1"/>
        <v>1244</v>
      </c>
      <c r="G15" s="118">
        <f t="shared" si="2"/>
        <v>1866</v>
      </c>
      <c r="H15" s="119">
        <f t="shared" si="3"/>
        <v>2488</v>
      </c>
      <c r="I15" s="120">
        <f t="shared" si="4"/>
        <v>1965</v>
      </c>
      <c r="J15" s="121">
        <f t="shared" si="5"/>
        <v>328</v>
      </c>
    </row>
    <row r="16" spans="1:10">
      <c r="A16" s="74">
        <v>40101</v>
      </c>
      <c r="B16" s="73">
        <v>42000</v>
      </c>
      <c r="C16" s="148">
        <f t="shared" si="6"/>
        <v>12</v>
      </c>
      <c r="D16" s="144">
        <v>42000</v>
      </c>
      <c r="E16" s="122">
        <f t="shared" si="0"/>
        <v>651</v>
      </c>
      <c r="F16" s="118">
        <f>+E16*2</f>
        <v>1302</v>
      </c>
      <c r="G16" s="118">
        <f t="shared" si="2"/>
        <v>1953</v>
      </c>
      <c r="H16" s="119">
        <f t="shared" si="3"/>
        <v>2604</v>
      </c>
      <c r="I16" s="120">
        <f t="shared" si="4"/>
        <v>2058</v>
      </c>
      <c r="J16" s="121">
        <f t="shared" si="5"/>
        <v>343</v>
      </c>
    </row>
    <row r="17" spans="1:10">
      <c r="A17" s="74">
        <v>42001</v>
      </c>
      <c r="B17" s="73">
        <v>43900</v>
      </c>
      <c r="C17" s="148">
        <f t="shared" si="6"/>
        <v>13</v>
      </c>
      <c r="D17" s="144">
        <v>43900</v>
      </c>
      <c r="E17" s="122">
        <f t="shared" si="0"/>
        <v>681</v>
      </c>
      <c r="F17" s="118">
        <f t="shared" ref="F17:F50" si="7">+E17*2</f>
        <v>1362</v>
      </c>
      <c r="G17" s="118">
        <f t="shared" si="2"/>
        <v>2043</v>
      </c>
      <c r="H17" s="119">
        <f t="shared" si="3"/>
        <v>2724</v>
      </c>
      <c r="I17" s="120">
        <f t="shared" si="4"/>
        <v>2152</v>
      </c>
      <c r="J17" s="121">
        <f t="shared" si="5"/>
        <v>359</v>
      </c>
    </row>
    <row r="18" spans="1:10">
      <c r="A18" s="74">
        <v>43901</v>
      </c>
      <c r="B18" s="75">
        <v>45800</v>
      </c>
      <c r="C18" s="149">
        <f t="shared" si="6"/>
        <v>14</v>
      </c>
      <c r="D18" s="145">
        <v>45800</v>
      </c>
      <c r="E18" s="123">
        <f t="shared" si="0"/>
        <v>710</v>
      </c>
      <c r="F18" s="124">
        <f t="shared" si="7"/>
        <v>1420</v>
      </c>
      <c r="G18" s="124">
        <f t="shared" si="2"/>
        <v>2130</v>
      </c>
      <c r="H18" s="125">
        <f t="shared" si="3"/>
        <v>2840</v>
      </c>
      <c r="I18" s="120">
        <f t="shared" si="4"/>
        <v>2245</v>
      </c>
      <c r="J18" s="121">
        <f t="shared" si="5"/>
        <v>374</v>
      </c>
    </row>
    <row r="19" spans="1:10">
      <c r="A19" s="74">
        <v>45801</v>
      </c>
      <c r="B19" s="73">
        <v>48200</v>
      </c>
      <c r="C19" s="148">
        <f t="shared" si="6"/>
        <v>15</v>
      </c>
      <c r="D19" s="144">
        <v>48200</v>
      </c>
      <c r="E19" s="122">
        <f t="shared" si="0"/>
        <v>748</v>
      </c>
      <c r="F19" s="118">
        <f t="shared" si="7"/>
        <v>1496</v>
      </c>
      <c r="G19" s="118">
        <f t="shared" si="2"/>
        <v>2244</v>
      </c>
      <c r="H19" s="119">
        <f t="shared" si="3"/>
        <v>2992</v>
      </c>
      <c r="I19" s="126">
        <f t="shared" si="4"/>
        <v>2362</v>
      </c>
      <c r="J19" s="127">
        <f t="shared" si="5"/>
        <v>394</v>
      </c>
    </row>
    <row r="20" spans="1:10">
      <c r="A20" s="74">
        <v>48201</v>
      </c>
      <c r="B20" s="73">
        <v>50600</v>
      </c>
      <c r="C20" s="148">
        <f t="shared" si="6"/>
        <v>16</v>
      </c>
      <c r="D20" s="144">
        <v>50600</v>
      </c>
      <c r="E20" s="122">
        <f t="shared" si="0"/>
        <v>785</v>
      </c>
      <c r="F20" s="118">
        <f t="shared" si="7"/>
        <v>1570</v>
      </c>
      <c r="G20" s="118">
        <f t="shared" si="2"/>
        <v>2355</v>
      </c>
      <c r="H20" s="119">
        <f t="shared" si="3"/>
        <v>3140</v>
      </c>
      <c r="I20" s="120">
        <f t="shared" si="4"/>
        <v>2480</v>
      </c>
      <c r="J20" s="121">
        <f t="shared" si="5"/>
        <v>413</v>
      </c>
    </row>
    <row r="21" spans="1:10">
      <c r="A21" s="74">
        <v>50601</v>
      </c>
      <c r="B21" s="73">
        <v>53000</v>
      </c>
      <c r="C21" s="148">
        <f t="shared" si="6"/>
        <v>17</v>
      </c>
      <c r="D21" s="144">
        <v>53000</v>
      </c>
      <c r="E21" s="122">
        <f t="shared" si="0"/>
        <v>822</v>
      </c>
      <c r="F21" s="118">
        <f t="shared" si="7"/>
        <v>1644</v>
      </c>
      <c r="G21" s="118">
        <f t="shared" si="2"/>
        <v>2466</v>
      </c>
      <c r="H21" s="119">
        <f t="shared" si="3"/>
        <v>3288</v>
      </c>
      <c r="I21" s="120">
        <f t="shared" si="4"/>
        <v>2598</v>
      </c>
      <c r="J21" s="121">
        <f t="shared" si="5"/>
        <v>433</v>
      </c>
    </row>
    <row r="22" spans="1:10">
      <c r="A22" s="74">
        <v>53001</v>
      </c>
      <c r="B22" s="73">
        <v>55400</v>
      </c>
      <c r="C22" s="148">
        <f t="shared" si="6"/>
        <v>18</v>
      </c>
      <c r="D22" s="144">
        <v>55400</v>
      </c>
      <c r="E22" s="122">
        <f t="shared" si="0"/>
        <v>859</v>
      </c>
      <c r="F22" s="118">
        <f t="shared" si="7"/>
        <v>1718</v>
      </c>
      <c r="G22" s="118">
        <f t="shared" si="2"/>
        <v>2577</v>
      </c>
      <c r="H22" s="119">
        <f t="shared" si="3"/>
        <v>3436</v>
      </c>
      <c r="I22" s="120">
        <f t="shared" si="4"/>
        <v>2715</v>
      </c>
      <c r="J22" s="121">
        <f t="shared" si="5"/>
        <v>453</v>
      </c>
    </row>
    <row r="23" spans="1:10">
      <c r="A23" s="74">
        <v>55401</v>
      </c>
      <c r="B23" s="75">
        <v>57800</v>
      </c>
      <c r="C23" s="149">
        <f t="shared" si="6"/>
        <v>19</v>
      </c>
      <c r="D23" s="145">
        <v>57800</v>
      </c>
      <c r="E23" s="123">
        <f t="shared" si="0"/>
        <v>896</v>
      </c>
      <c r="F23" s="124">
        <f t="shared" si="7"/>
        <v>1792</v>
      </c>
      <c r="G23" s="124">
        <f t="shared" si="2"/>
        <v>2688</v>
      </c>
      <c r="H23" s="125">
        <f t="shared" si="3"/>
        <v>3584</v>
      </c>
      <c r="I23" s="128">
        <f t="shared" si="4"/>
        <v>2833</v>
      </c>
      <c r="J23" s="129">
        <f t="shared" si="5"/>
        <v>472</v>
      </c>
    </row>
    <row r="24" spans="1:10">
      <c r="A24" s="74">
        <v>57801</v>
      </c>
      <c r="B24" s="73">
        <v>60800</v>
      </c>
      <c r="C24" s="150">
        <f t="shared" si="6"/>
        <v>20</v>
      </c>
      <c r="D24" s="144">
        <v>60800</v>
      </c>
      <c r="E24" s="122">
        <f t="shared" si="0"/>
        <v>943</v>
      </c>
      <c r="F24" s="118">
        <f t="shared" si="7"/>
        <v>1886</v>
      </c>
      <c r="G24" s="122">
        <f t="shared" si="2"/>
        <v>2829</v>
      </c>
      <c r="H24" s="130">
        <f t="shared" si="3"/>
        <v>3772</v>
      </c>
      <c r="I24" s="120">
        <f t="shared" si="4"/>
        <v>2980</v>
      </c>
      <c r="J24" s="121">
        <f t="shared" si="5"/>
        <v>497</v>
      </c>
    </row>
    <row r="25" spans="1:10">
      <c r="A25" s="74">
        <v>60801</v>
      </c>
      <c r="B25" s="73">
        <v>63800</v>
      </c>
      <c r="C25" s="148">
        <f t="shared" si="6"/>
        <v>21</v>
      </c>
      <c r="D25" s="144">
        <v>63800</v>
      </c>
      <c r="E25" s="122">
        <f t="shared" si="0"/>
        <v>990</v>
      </c>
      <c r="F25" s="118">
        <f t="shared" si="7"/>
        <v>1980</v>
      </c>
      <c r="G25" s="122">
        <f t="shared" si="2"/>
        <v>2970</v>
      </c>
      <c r="H25" s="130">
        <f t="shared" si="3"/>
        <v>3960</v>
      </c>
      <c r="I25" s="120">
        <f t="shared" si="4"/>
        <v>3127</v>
      </c>
      <c r="J25" s="121">
        <f t="shared" si="5"/>
        <v>521</v>
      </c>
    </row>
    <row r="26" spans="1:10">
      <c r="A26" s="74">
        <v>63801</v>
      </c>
      <c r="B26" s="73">
        <v>66800</v>
      </c>
      <c r="C26" s="148">
        <f t="shared" si="6"/>
        <v>22</v>
      </c>
      <c r="D26" s="144">
        <v>66800</v>
      </c>
      <c r="E26" s="122">
        <f t="shared" si="0"/>
        <v>1036</v>
      </c>
      <c r="F26" s="118">
        <f t="shared" si="7"/>
        <v>2072</v>
      </c>
      <c r="G26" s="122">
        <f t="shared" si="2"/>
        <v>3108</v>
      </c>
      <c r="H26" s="130">
        <f t="shared" si="3"/>
        <v>4144</v>
      </c>
      <c r="I26" s="120">
        <f t="shared" si="4"/>
        <v>3274</v>
      </c>
      <c r="J26" s="121">
        <f t="shared" si="5"/>
        <v>546</v>
      </c>
    </row>
    <row r="27" spans="1:10">
      <c r="A27" s="74">
        <v>66801</v>
      </c>
      <c r="B27" s="73">
        <v>69800</v>
      </c>
      <c r="C27" s="148">
        <f t="shared" si="6"/>
        <v>23</v>
      </c>
      <c r="D27" s="144">
        <v>69800</v>
      </c>
      <c r="E27" s="122">
        <f t="shared" si="0"/>
        <v>1083</v>
      </c>
      <c r="F27" s="118">
        <f t="shared" si="7"/>
        <v>2166</v>
      </c>
      <c r="G27" s="122">
        <f t="shared" si="2"/>
        <v>3249</v>
      </c>
      <c r="H27" s="130">
        <f t="shared" si="3"/>
        <v>4332</v>
      </c>
      <c r="I27" s="120">
        <f t="shared" si="4"/>
        <v>3421</v>
      </c>
      <c r="J27" s="121">
        <f t="shared" si="5"/>
        <v>570</v>
      </c>
    </row>
    <row r="28" spans="1:10">
      <c r="A28" s="74">
        <v>69801</v>
      </c>
      <c r="B28" s="75">
        <v>72800</v>
      </c>
      <c r="C28" s="149">
        <f t="shared" si="6"/>
        <v>24</v>
      </c>
      <c r="D28" s="145">
        <v>72800</v>
      </c>
      <c r="E28" s="123">
        <f t="shared" si="0"/>
        <v>1129</v>
      </c>
      <c r="F28" s="124">
        <f t="shared" si="7"/>
        <v>2258</v>
      </c>
      <c r="G28" s="123">
        <f t="shared" si="2"/>
        <v>3387</v>
      </c>
      <c r="H28" s="131">
        <f t="shared" si="3"/>
        <v>4516</v>
      </c>
      <c r="I28" s="120">
        <f t="shared" si="4"/>
        <v>3568</v>
      </c>
      <c r="J28" s="121">
        <f t="shared" si="5"/>
        <v>595</v>
      </c>
    </row>
    <row r="29" spans="1:10">
      <c r="A29" s="74">
        <v>72801</v>
      </c>
      <c r="B29" s="76">
        <v>76500</v>
      </c>
      <c r="C29" s="148">
        <f t="shared" si="6"/>
        <v>25</v>
      </c>
      <c r="D29" s="146">
        <v>76500</v>
      </c>
      <c r="E29" s="122">
        <f t="shared" si="0"/>
        <v>1187</v>
      </c>
      <c r="F29" s="118">
        <f t="shared" si="7"/>
        <v>2374</v>
      </c>
      <c r="G29" s="118">
        <f t="shared" si="2"/>
        <v>3561</v>
      </c>
      <c r="H29" s="119">
        <f t="shared" si="3"/>
        <v>4748</v>
      </c>
      <c r="I29" s="126">
        <f t="shared" si="4"/>
        <v>3749</v>
      </c>
      <c r="J29" s="127">
        <f t="shared" si="5"/>
        <v>625</v>
      </c>
    </row>
    <row r="30" spans="1:10">
      <c r="A30" s="74">
        <v>76501</v>
      </c>
      <c r="B30" s="76">
        <v>80200</v>
      </c>
      <c r="C30" s="148">
        <f t="shared" si="6"/>
        <v>26</v>
      </c>
      <c r="D30" s="146">
        <v>80200</v>
      </c>
      <c r="E30" s="122">
        <f t="shared" si="0"/>
        <v>1244</v>
      </c>
      <c r="F30" s="118">
        <f t="shared" si="7"/>
        <v>2488</v>
      </c>
      <c r="G30" s="118">
        <f t="shared" si="2"/>
        <v>3732</v>
      </c>
      <c r="H30" s="119">
        <f t="shared" si="3"/>
        <v>4976</v>
      </c>
      <c r="I30" s="120">
        <f t="shared" si="4"/>
        <v>3931</v>
      </c>
      <c r="J30" s="121">
        <f t="shared" si="5"/>
        <v>655</v>
      </c>
    </row>
    <row r="31" spans="1:10">
      <c r="A31" s="74">
        <v>80201</v>
      </c>
      <c r="B31" s="73">
        <v>83900</v>
      </c>
      <c r="C31" s="148">
        <f t="shared" si="6"/>
        <v>27</v>
      </c>
      <c r="D31" s="144">
        <v>83900</v>
      </c>
      <c r="E31" s="122">
        <f t="shared" si="0"/>
        <v>1301</v>
      </c>
      <c r="F31" s="118">
        <f t="shared" si="7"/>
        <v>2602</v>
      </c>
      <c r="G31" s="118">
        <f t="shared" si="2"/>
        <v>3903</v>
      </c>
      <c r="H31" s="119">
        <f t="shared" si="3"/>
        <v>5204</v>
      </c>
      <c r="I31" s="120">
        <f t="shared" si="4"/>
        <v>4112</v>
      </c>
      <c r="J31" s="121">
        <f t="shared" si="5"/>
        <v>685</v>
      </c>
    </row>
    <row r="32" spans="1:10">
      <c r="A32" s="74">
        <v>83901</v>
      </c>
      <c r="B32" s="75">
        <v>87600</v>
      </c>
      <c r="C32" s="149">
        <f t="shared" si="6"/>
        <v>28</v>
      </c>
      <c r="D32" s="145">
        <v>87600</v>
      </c>
      <c r="E32" s="123">
        <f t="shared" si="0"/>
        <v>1359</v>
      </c>
      <c r="F32" s="124">
        <f t="shared" si="7"/>
        <v>2718</v>
      </c>
      <c r="G32" s="124">
        <f t="shared" si="2"/>
        <v>4077</v>
      </c>
      <c r="H32" s="125">
        <f t="shared" si="3"/>
        <v>5436</v>
      </c>
      <c r="I32" s="128">
        <f t="shared" si="4"/>
        <v>4293</v>
      </c>
      <c r="J32" s="129">
        <f t="shared" si="5"/>
        <v>716</v>
      </c>
    </row>
    <row r="33" spans="1:10">
      <c r="A33" s="74">
        <v>87601</v>
      </c>
      <c r="B33" s="73">
        <v>92100</v>
      </c>
      <c r="C33" s="148">
        <f t="shared" si="6"/>
        <v>29</v>
      </c>
      <c r="D33" s="144">
        <v>92100</v>
      </c>
      <c r="E33" s="122">
        <f t="shared" si="0"/>
        <v>1428</v>
      </c>
      <c r="F33" s="118">
        <f t="shared" si="7"/>
        <v>2856</v>
      </c>
      <c r="G33" s="122">
        <f t="shared" si="2"/>
        <v>4284</v>
      </c>
      <c r="H33" s="130">
        <f t="shared" si="3"/>
        <v>5712</v>
      </c>
      <c r="I33" s="120">
        <f t="shared" si="4"/>
        <v>4514</v>
      </c>
      <c r="J33" s="121">
        <f t="shared" si="5"/>
        <v>752</v>
      </c>
    </row>
    <row r="34" spans="1:10">
      <c r="A34" s="74">
        <v>92101</v>
      </c>
      <c r="B34" s="73">
        <v>96600</v>
      </c>
      <c r="C34" s="148">
        <f t="shared" si="6"/>
        <v>30</v>
      </c>
      <c r="D34" s="144">
        <v>96600</v>
      </c>
      <c r="E34" s="122">
        <f t="shared" si="0"/>
        <v>1498</v>
      </c>
      <c r="F34" s="118">
        <f t="shared" si="7"/>
        <v>2996</v>
      </c>
      <c r="G34" s="122">
        <f t="shared" si="2"/>
        <v>4494</v>
      </c>
      <c r="H34" s="130">
        <f t="shared" si="3"/>
        <v>5992</v>
      </c>
      <c r="I34" s="120">
        <f t="shared" si="4"/>
        <v>4735</v>
      </c>
      <c r="J34" s="121">
        <f t="shared" si="5"/>
        <v>789</v>
      </c>
    </row>
    <row r="35" spans="1:10">
      <c r="A35" s="74">
        <v>96601</v>
      </c>
      <c r="B35" s="73">
        <v>101100</v>
      </c>
      <c r="C35" s="148">
        <f t="shared" si="6"/>
        <v>31</v>
      </c>
      <c r="D35" s="144">
        <v>101100</v>
      </c>
      <c r="E35" s="122">
        <f t="shared" si="0"/>
        <v>1568</v>
      </c>
      <c r="F35" s="118">
        <f t="shared" si="7"/>
        <v>3136</v>
      </c>
      <c r="G35" s="122">
        <f t="shared" si="2"/>
        <v>4704</v>
      </c>
      <c r="H35" s="130">
        <f t="shared" si="3"/>
        <v>6272</v>
      </c>
      <c r="I35" s="120">
        <f t="shared" si="4"/>
        <v>4955</v>
      </c>
      <c r="J35" s="121">
        <f t="shared" si="5"/>
        <v>826</v>
      </c>
    </row>
    <row r="36" spans="1:10">
      <c r="A36" s="74">
        <v>101101</v>
      </c>
      <c r="B36" s="73">
        <v>105600</v>
      </c>
      <c r="C36" s="148">
        <f t="shared" si="6"/>
        <v>32</v>
      </c>
      <c r="D36" s="144">
        <v>105600</v>
      </c>
      <c r="E36" s="122">
        <f t="shared" si="0"/>
        <v>1638</v>
      </c>
      <c r="F36" s="118">
        <f t="shared" si="7"/>
        <v>3276</v>
      </c>
      <c r="G36" s="122">
        <f t="shared" si="2"/>
        <v>4914</v>
      </c>
      <c r="H36" s="130">
        <f t="shared" si="3"/>
        <v>6552</v>
      </c>
      <c r="I36" s="120">
        <f t="shared" si="4"/>
        <v>5176</v>
      </c>
      <c r="J36" s="121">
        <f t="shared" si="5"/>
        <v>863</v>
      </c>
    </row>
    <row r="37" spans="1:10">
      <c r="A37" s="74">
        <v>105601</v>
      </c>
      <c r="B37" s="75">
        <v>110100</v>
      </c>
      <c r="C37" s="149">
        <f t="shared" si="6"/>
        <v>33</v>
      </c>
      <c r="D37" s="145">
        <v>110100</v>
      </c>
      <c r="E37" s="123">
        <f t="shared" si="0"/>
        <v>1708</v>
      </c>
      <c r="F37" s="124">
        <f t="shared" si="7"/>
        <v>3416</v>
      </c>
      <c r="G37" s="123">
        <f t="shared" si="2"/>
        <v>5124</v>
      </c>
      <c r="H37" s="131">
        <f t="shared" si="3"/>
        <v>6832</v>
      </c>
      <c r="I37" s="120">
        <f t="shared" si="4"/>
        <v>5396</v>
      </c>
      <c r="J37" s="121">
        <f t="shared" si="5"/>
        <v>899</v>
      </c>
    </row>
    <row r="38" spans="1:10">
      <c r="A38" s="74">
        <v>110101</v>
      </c>
      <c r="B38" s="76">
        <v>115500</v>
      </c>
      <c r="C38" s="148">
        <f t="shared" si="6"/>
        <v>34</v>
      </c>
      <c r="D38" s="146">
        <v>115500</v>
      </c>
      <c r="E38" s="122">
        <f t="shared" si="0"/>
        <v>1791</v>
      </c>
      <c r="F38" s="118">
        <f t="shared" si="7"/>
        <v>3582</v>
      </c>
      <c r="G38" s="118">
        <f t="shared" si="2"/>
        <v>5373</v>
      </c>
      <c r="H38" s="119">
        <f t="shared" si="3"/>
        <v>7164</v>
      </c>
      <c r="I38" s="126">
        <f t="shared" si="4"/>
        <v>5661</v>
      </c>
      <c r="J38" s="127">
        <f t="shared" si="5"/>
        <v>943</v>
      </c>
    </row>
    <row r="39" spans="1:10">
      <c r="A39" s="74">
        <v>115501</v>
      </c>
      <c r="B39" s="76">
        <v>120900</v>
      </c>
      <c r="C39" s="148">
        <f t="shared" si="6"/>
        <v>35</v>
      </c>
      <c r="D39" s="146">
        <v>120900</v>
      </c>
      <c r="E39" s="122">
        <f t="shared" si="0"/>
        <v>1875</v>
      </c>
      <c r="F39" s="118">
        <f t="shared" si="7"/>
        <v>3750</v>
      </c>
      <c r="G39" s="118">
        <f t="shared" si="2"/>
        <v>5625</v>
      </c>
      <c r="H39" s="119">
        <f t="shared" si="3"/>
        <v>7500</v>
      </c>
      <c r="I39" s="120">
        <f t="shared" si="4"/>
        <v>5926</v>
      </c>
      <c r="J39" s="121">
        <f t="shared" si="5"/>
        <v>988</v>
      </c>
    </row>
    <row r="40" spans="1:10">
      <c r="A40" s="74">
        <v>120901</v>
      </c>
      <c r="B40" s="73">
        <v>126300</v>
      </c>
      <c r="C40" s="148">
        <f t="shared" si="6"/>
        <v>36</v>
      </c>
      <c r="D40" s="144">
        <v>126300</v>
      </c>
      <c r="E40" s="122">
        <f t="shared" si="0"/>
        <v>1959</v>
      </c>
      <c r="F40" s="118">
        <f t="shared" si="7"/>
        <v>3918</v>
      </c>
      <c r="G40" s="118">
        <f t="shared" si="2"/>
        <v>5877</v>
      </c>
      <c r="H40" s="119">
        <f t="shared" si="3"/>
        <v>7836</v>
      </c>
      <c r="I40" s="120">
        <f t="shared" si="4"/>
        <v>6190</v>
      </c>
      <c r="J40" s="121">
        <f t="shared" si="5"/>
        <v>1032</v>
      </c>
    </row>
    <row r="41" spans="1:10">
      <c r="A41" s="74">
        <v>126301</v>
      </c>
      <c r="B41" s="73">
        <v>131700</v>
      </c>
      <c r="C41" s="148">
        <f>+C40+1</f>
        <v>37</v>
      </c>
      <c r="D41" s="144">
        <v>131700</v>
      </c>
      <c r="E41" s="122">
        <f t="shared" si="0"/>
        <v>2043</v>
      </c>
      <c r="F41" s="118">
        <f t="shared" si="7"/>
        <v>4086</v>
      </c>
      <c r="G41" s="118">
        <f t="shared" si="2"/>
        <v>6129</v>
      </c>
      <c r="H41" s="119">
        <f t="shared" si="3"/>
        <v>8172</v>
      </c>
      <c r="I41" s="120">
        <f t="shared" si="4"/>
        <v>6455</v>
      </c>
      <c r="J41" s="121">
        <f t="shared" si="5"/>
        <v>1076</v>
      </c>
    </row>
    <row r="42" spans="1:10">
      <c r="A42" s="74">
        <v>131701</v>
      </c>
      <c r="B42" s="76">
        <v>137100</v>
      </c>
      <c r="C42" s="148">
        <f t="shared" si="6"/>
        <v>38</v>
      </c>
      <c r="D42" s="146">
        <v>137100</v>
      </c>
      <c r="E42" s="122">
        <f t="shared" si="0"/>
        <v>2126</v>
      </c>
      <c r="F42" s="118">
        <f t="shared" si="7"/>
        <v>4252</v>
      </c>
      <c r="G42" s="118">
        <f t="shared" si="2"/>
        <v>6378</v>
      </c>
      <c r="H42" s="119">
        <f t="shared" si="3"/>
        <v>8504</v>
      </c>
      <c r="I42" s="120">
        <f t="shared" si="4"/>
        <v>6719</v>
      </c>
      <c r="J42" s="121">
        <f t="shared" si="5"/>
        <v>1120</v>
      </c>
    </row>
    <row r="43" spans="1:10">
      <c r="A43" s="74">
        <v>137101</v>
      </c>
      <c r="B43" s="76">
        <v>142500</v>
      </c>
      <c r="C43" s="148">
        <f t="shared" si="6"/>
        <v>39</v>
      </c>
      <c r="D43" s="146">
        <v>142500</v>
      </c>
      <c r="E43" s="122">
        <f t="shared" si="0"/>
        <v>2210</v>
      </c>
      <c r="F43" s="118">
        <f t="shared" si="7"/>
        <v>4420</v>
      </c>
      <c r="G43" s="118">
        <f t="shared" si="2"/>
        <v>6630</v>
      </c>
      <c r="H43" s="119">
        <f t="shared" si="3"/>
        <v>8840</v>
      </c>
      <c r="I43" s="120">
        <f t="shared" si="4"/>
        <v>6984</v>
      </c>
      <c r="J43" s="121">
        <f t="shared" si="5"/>
        <v>1164</v>
      </c>
    </row>
    <row r="44" spans="1:10">
      <c r="A44" s="74">
        <v>142501</v>
      </c>
      <c r="B44" s="73">
        <v>147900</v>
      </c>
      <c r="C44" s="148">
        <f t="shared" si="6"/>
        <v>40</v>
      </c>
      <c r="D44" s="144">
        <v>147900</v>
      </c>
      <c r="E44" s="122">
        <f t="shared" si="0"/>
        <v>2294</v>
      </c>
      <c r="F44" s="118">
        <f t="shared" si="7"/>
        <v>4588</v>
      </c>
      <c r="G44" s="118">
        <f t="shared" si="2"/>
        <v>6882</v>
      </c>
      <c r="H44" s="119">
        <f t="shared" si="3"/>
        <v>9176</v>
      </c>
      <c r="I44" s="120">
        <f t="shared" si="4"/>
        <v>7249</v>
      </c>
      <c r="J44" s="121">
        <f t="shared" si="5"/>
        <v>1208</v>
      </c>
    </row>
    <row r="45" spans="1:10">
      <c r="A45" s="74">
        <v>147901</v>
      </c>
      <c r="B45" s="75">
        <v>150000</v>
      </c>
      <c r="C45" s="149">
        <f>+C44+1</f>
        <v>41</v>
      </c>
      <c r="D45" s="145">
        <v>150000</v>
      </c>
      <c r="E45" s="123">
        <f t="shared" si="0"/>
        <v>2327</v>
      </c>
      <c r="F45" s="124">
        <f t="shared" si="7"/>
        <v>4654</v>
      </c>
      <c r="G45" s="124">
        <f t="shared" si="2"/>
        <v>6981</v>
      </c>
      <c r="H45" s="125">
        <f t="shared" si="3"/>
        <v>9308</v>
      </c>
      <c r="I45" s="128">
        <f t="shared" si="4"/>
        <v>7352</v>
      </c>
      <c r="J45" s="129">
        <f t="shared" si="5"/>
        <v>1225</v>
      </c>
    </row>
    <row r="46" spans="1:10">
      <c r="A46" s="74">
        <v>150001</v>
      </c>
      <c r="B46" s="76">
        <v>156400</v>
      </c>
      <c r="C46" s="148">
        <f t="shared" si="6"/>
        <v>42</v>
      </c>
      <c r="D46" s="146">
        <v>156400</v>
      </c>
      <c r="E46" s="122">
        <f t="shared" si="0"/>
        <v>2426</v>
      </c>
      <c r="F46" s="118">
        <f t="shared" si="7"/>
        <v>4852</v>
      </c>
      <c r="G46" s="118">
        <f t="shared" si="2"/>
        <v>7278</v>
      </c>
      <c r="H46" s="119">
        <f t="shared" si="3"/>
        <v>9704</v>
      </c>
      <c r="I46" s="120">
        <f t="shared" si="4"/>
        <v>7665</v>
      </c>
      <c r="J46" s="121">
        <f t="shared" si="5"/>
        <v>1278</v>
      </c>
    </row>
    <row r="47" spans="1:10">
      <c r="A47" s="74">
        <v>156401</v>
      </c>
      <c r="B47" s="76">
        <v>162800</v>
      </c>
      <c r="C47" s="148">
        <f t="shared" si="6"/>
        <v>43</v>
      </c>
      <c r="D47" s="146">
        <v>162800</v>
      </c>
      <c r="E47" s="122">
        <f t="shared" si="0"/>
        <v>2525</v>
      </c>
      <c r="F47" s="118">
        <f t="shared" si="7"/>
        <v>5050</v>
      </c>
      <c r="G47" s="118">
        <f t="shared" si="2"/>
        <v>7575</v>
      </c>
      <c r="H47" s="119">
        <f t="shared" si="3"/>
        <v>10100</v>
      </c>
      <c r="I47" s="120">
        <f t="shared" si="4"/>
        <v>7979</v>
      </c>
      <c r="J47" s="121">
        <f t="shared" si="5"/>
        <v>1330</v>
      </c>
    </row>
    <row r="48" spans="1:10">
      <c r="A48" s="74">
        <v>162801</v>
      </c>
      <c r="B48" s="73">
        <v>169200</v>
      </c>
      <c r="C48" s="148">
        <f t="shared" si="6"/>
        <v>44</v>
      </c>
      <c r="D48" s="144">
        <v>169200</v>
      </c>
      <c r="E48" s="122">
        <f t="shared" si="0"/>
        <v>2624</v>
      </c>
      <c r="F48" s="118">
        <f t="shared" si="7"/>
        <v>5248</v>
      </c>
      <c r="G48" s="118">
        <f t="shared" si="2"/>
        <v>7872</v>
      </c>
      <c r="H48" s="119">
        <f t="shared" si="3"/>
        <v>10496</v>
      </c>
      <c r="I48" s="120">
        <f t="shared" si="4"/>
        <v>8293</v>
      </c>
      <c r="J48" s="121">
        <f t="shared" si="5"/>
        <v>1382</v>
      </c>
    </row>
    <row r="49" spans="1:10">
      <c r="A49" s="74">
        <v>169201</v>
      </c>
      <c r="B49" s="73">
        <v>175600</v>
      </c>
      <c r="C49" s="148">
        <f>+C48+1</f>
        <v>45</v>
      </c>
      <c r="D49" s="144">
        <v>175600</v>
      </c>
      <c r="E49" s="122">
        <f t="shared" si="0"/>
        <v>2724</v>
      </c>
      <c r="F49" s="118">
        <f t="shared" si="7"/>
        <v>5448</v>
      </c>
      <c r="G49" s="118">
        <f t="shared" si="2"/>
        <v>8172</v>
      </c>
      <c r="H49" s="119">
        <f t="shared" si="3"/>
        <v>10896</v>
      </c>
      <c r="I49" s="120">
        <f t="shared" si="4"/>
        <v>8606</v>
      </c>
      <c r="J49" s="121">
        <f t="shared" si="5"/>
        <v>1434</v>
      </c>
    </row>
    <row r="50" spans="1:10" ht="16.7" thickBot="1">
      <c r="A50" s="74">
        <v>175601</v>
      </c>
      <c r="B50" s="77">
        <v>182000</v>
      </c>
      <c r="C50" s="151">
        <f t="shared" si="6"/>
        <v>46</v>
      </c>
      <c r="D50" s="147">
        <v>182000</v>
      </c>
      <c r="E50" s="132">
        <f t="shared" si="0"/>
        <v>2823</v>
      </c>
      <c r="F50" s="133">
        <f t="shared" si="7"/>
        <v>5646</v>
      </c>
      <c r="G50" s="133">
        <f t="shared" si="2"/>
        <v>8469</v>
      </c>
      <c r="H50" s="134">
        <f t="shared" si="3"/>
        <v>11292</v>
      </c>
      <c r="I50" s="135">
        <f t="shared" si="4"/>
        <v>8920</v>
      </c>
      <c r="J50" s="136">
        <f t="shared" si="5"/>
        <v>1487</v>
      </c>
    </row>
    <row r="51" spans="1:10" s="78" customFormat="1">
      <c r="C51" s="137" t="s">
        <v>209</v>
      </c>
      <c r="D51" s="137"/>
      <c r="E51" s="137"/>
      <c r="F51" s="137"/>
      <c r="G51" s="137"/>
      <c r="H51" s="137"/>
      <c r="I51" s="137"/>
      <c r="J51" s="152" t="s">
        <v>210</v>
      </c>
    </row>
    <row r="52" spans="1:10" s="78" customFormat="1">
      <c r="A52" s="65"/>
      <c r="B52" s="65"/>
      <c r="C52" s="137"/>
      <c r="D52" s="137"/>
      <c r="E52" s="137"/>
      <c r="F52" s="137"/>
      <c r="G52" s="137"/>
      <c r="H52" s="137"/>
      <c r="I52" s="137"/>
      <c r="J52" s="152"/>
    </row>
    <row r="53" spans="1:10" ht="16.45" customHeight="1">
      <c r="A53" s="78"/>
      <c r="B53" s="78"/>
      <c r="C53" s="243" t="s">
        <v>211</v>
      </c>
      <c r="D53" s="243"/>
      <c r="E53" s="243"/>
      <c r="F53" s="243"/>
      <c r="G53" s="243"/>
      <c r="H53" s="243"/>
      <c r="I53" s="137"/>
      <c r="J53" s="152"/>
    </row>
    <row r="54" spans="1:10" s="78" customFormat="1" ht="16.3" customHeight="1">
      <c r="C54" s="243" t="s">
        <v>203</v>
      </c>
      <c r="D54" s="243"/>
      <c r="E54" s="243"/>
      <c r="F54" s="243"/>
      <c r="G54" s="243"/>
      <c r="H54" s="140"/>
      <c r="I54" s="137"/>
      <c r="J54" s="153"/>
    </row>
    <row r="55" spans="1:10" s="78" customFormat="1" ht="42.8" customHeight="1">
      <c r="A55" s="65"/>
      <c r="B55" s="65"/>
      <c r="C55" s="233" t="s">
        <v>204</v>
      </c>
      <c r="D55" s="233"/>
      <c r="E55" s="233"/>
      <c r="F55" s="233"/>
      <c r="G55" s="233"/>
      <c r="H55" s="233"/>
      <c r="I55" s="233"/>
      <c r="J55" s="154"/>
    </row>
    <row r="56" spans="1:10">
      <c r="C56" s="79"/>
      <c r="D56" s="79"/>
      <c r="E56" s="79"/>
      <c r="F56" s="79"/>
      <c r="G56" s="79"/>
      <c r="H56" s="79"/>
      <c r="I56" s="79"/>
    </row>
    <row r="57" spans="1:10">
      <c r="C57" s="79"/>
      <c r="D57" s="79"/>
      <c r="E57" s="79"/>
      <c r="F57" s="79"/>
      <c r="G57" s="79"/>
      <c r="H57" s="79"/>
      <c r="I57" s="79"/>
    </row>
    <row r="58" spans="1:10">
      <c r="C58" s="79"/>
      <c r="D58" s="79"/>
      <c r="E58" s="79"/>
      <c r="F58" s="79"/>
      <c r="G58" s="79"/>
      <c r="H58" s="79"/>
      <c r="I58" s="79"/>
    </row>
  </sheetData>
  <mergeCells count="8">
    <mergeCell ref="J3:J4"/>
    <mergeCell ref="C55:I55"/>
    <mergeCell ref="C3:C4"/>
    <mergeCell ref="D3:D4"/>
    <mergeCell ref="E3:H3"/>
    <mergeCell ref="I3:I4"/>
    <mergeCell ref="C53:H53"/>
    <mergeCell ref="C54:G5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4" workbookViewId="0">
      <selection activeCell="D4" sqref="D4"/>
    </sheetView>
  </sheetViews>
  <sheetFormatPr defaultColWidth="13.296875" defaultRowHeight="16.149999999999999"/>
  <cols>
    <col min="1" max="2" width="11.296875" style="2" customWidth="1"/>
    <col min="3" max="5" width="8.8984375" style="28" customWidth="1"/>
    <col min="6" max="6" width="11.296875" style="2" customWidth="1"/>
    <col min="7" max="7" width="13.09765625" style="1" customWidth="1"/>
    <col min="8" max="8" width="11.09765625" style="1" customWidth="1"/>
    <col min="9" max="9" width="10.296875" style="1" customWidth="1"/>
    <col min="10" max="10" width="13.09765625" style="1" customWidth="1"/>
    <col min="11" max="11" width="13.296875" style="1" customWidth="1"/>
    <col min="12" max="13" width="11.8984375" style="1" bestFit="1" customWidth="1"/>
    <col min="14" max="250" width="8.8984375" style="28" customWidth="1"/>
    <col min="251" max="251" width="11.296875" style="28" customWidth="1"/>
    <col min="252" max="252" width="13.09765625" style="28" customWidth="1"/>
    <col min="253" max="253" width="11.09765625" style="28" customWidth="1"/>
    <col min="254" max="254" width="10.296875" style="28" customWidth="1"/>
    <col min="255" max="255" width="13.09765625" style="28" customWidth="1"/>
    <col min="256" max="16384" width="13.296875" style="28"/>
  </cols>
  <sheetData>
    <row r="1" spans="1:13" ht="19.600000000000001">
      <c r="A1" s="28"/>
      <c r="B1" s="3" t="s">
        <v>14</v>
      </c>
      <c r="F1" s="244" t="s">
        <v>14</v>
      </c>
      <c r="G1" s="244"/>
      <c r="H1" s="244"/>
      <c r="I1" s="244"/>
      <c r="J1" s="244"/>
      <c r="K1" s="244"/>
      <c r="L1" s="244"/>
      <c r="M1" s="3"/>
    </row>
    <row r="2" spans="1:13" s="29" customFormat="1" ht="50.25" customHeight="1">
      <c r="A2" s="26" t="s">
        <v>15</v>
      </c>
      <c r="B2" s="26" t="s">
        <v>16</v>
      </c>
      <c r="F2" s="245" t="s">
        <v>17</v>
      </c>
      <c r="G2" s="247" t="s">
        <v>3</v>
      </c>
      <c r="H2" s="247"/>
      <c r="I2" s="247"/>
      <c r="J2" s="247" t="s">
        <v>4</v>
      </c>
      <c r="K2" s="247"/>
      <c r="L2" s="10" t="s">
        <v>18</v>
      </c>
      <c r="M2" s="10" t="s">
        <v>19</v>
      </c>
    </row>
    <row r="3" spans="1:13" s="29" customFormat="1" ht="45.65" customHeight="1">
      <c r="A3" s="4">
        <v>0</v>
      </c>
      <c r="B3" s="27">
        <v>11100</v>
      </c>
      <c r="F3" s="246"/>
      <c r="G3" s="11" t="s">
        <v>20</v>
      </c>
      <c r="H3" s="10" t="s">
        <v>21</v>
      </c>
      <c r="I3" s="10" t="s">
        <v>22</v>
      </c>
      <c r="J3" s="11" t="s">
        <v>23</v>
      </c>
      <c r="K3" s="10" t="s">
        <v>24</v>
      </c>
      <c r="L3" s="12" t="s">
        <v>25</v>
      </c>
      <c r="M3" s="13" t="s">
        <v>26</v>
      </c>
    </row>
    <row r="4" spans="1:13" s="29" customFormat="1" ht="45.65" customHeight="1">
      <c r="A4" s="4">
        <v>11101</v>
      </c>
      <c r="B4" s="27">
        <v>12540</v>
      </c>
      <c r="F4" s="4">
        <v>11100</v>
      </c>
      <c r="G4" s="5">
        <f>ROUND(F4*0.09*0.2,0)</f>
        <v>200</v>
      </c>
      <c r="H4" s="6">
        <f>ROUND(F4*0.09*0.7,0)</f>
        <v>699</v>
      </c>
      <c r="I4" s="6">
        <f>ROUND(F4*0.001,0)</f>
        <v>11</v>
      </c>
      <c r="J4" s="5">
        <f t="shared" ref="J4:J31" si="0">ROUND(F4*1%*0.2,0)</f>
        <v>22</v>
      </c>
      <c r="K4" s="6">
        <f t="shared" ref="K4:K31" si="1">ROUND(F4*1%*0.7,0)</f>
        <v>78</v>
      </c>
      <c r="L4" s="5">
        <f t="shared" ref="L4:L31" si="2">G4+J4</f>
        <v>222</v>
      </c>
      <c r="M4" s="6">
        <f>H4+I4+K4</f>
        <v>788</v>
      </c>
    </row>
    <row r="5" spans="1:13" s="29" customFormat="1" ht="19.600000000000001">
      <c r="A5" s="4">
        <v>12541</v>
      </c>
      <c r="B5" s="4">
        <v>13500</v>
      </c>
      <c r="F5" s="4">
        <v>12540</v>
      </c>
      <c r="G5" s="5">
        <f t="shared" ref="G5:G31" si="3">ROUND(F5*0.09*0.2,0)</f>
        <v>226</v>
      </c>
      <c r="H5" s="6">
        <f t="shared" ref="H5:H31" si="4">ROUND(F5*0.09*0.7,0)</f>
        <v>790</v>
      </c>
      <c r="I5" s="6">
        <f t="shared" ref="I5:I31" si="5">ROUND(F5*0.001,0)</f>
        <v>13</v>
      </c>
      <c r="J5" s="5">
        <f>ROUND(F5*1%*0.2,0)</f>
        <v>25</v>
      </c>
      <c r="K5" s="6">
        <f>ROUND(F5*1%*0.7,0)</f>
        <v>88</v>
      </c>
      <c r="L5" s="5">
        <f t="shared" si="2"/>
        <v>251</v>
      </c>
      <c r="M5" s="6">
        <f>H5+I5+K5</f>
        <v>891</v>
      </c>
    </row>
    <row r="6" spans="1:13" s="29" customFormat="1" ht="19.600000000000001">
      <c r="A6" s="4">
        <v>13501</v>
      </c>
      <c r="B6" s="7">
        <v>15840</v>
      </c>
      <c r="F6" s="4">
        <v>13500</v>
      </c>
      <c r="G6" s="5">
        <f t="shared" si="3"/>
        <v>243</v>
      </c>
      <c r="H6" s="6">
        <f t="shared" si="4"/>
        <v>851</v>
      </c>
      <c r="I6" s="6">
        <f t="shared" si="5"/>
        <v>14</v>
      </c>
      <c r="J6" s="5">
        <f t="shared" si="0"/>
        <v>27</v>
      </c>
      <c r="K6" s="6">
        <f t="shared" si="1"/>
        <v>95</v>
      </c>
      <c r="L6" s="5">
        <f t="shared" si="2"/>
        <v>270</v>
      </c>
      <c r="M6" s="6">
        <f t="shared" ref="M6:M31" si="6">H6+I6+K6</f>
        <v>960</v>
      </c>
    </row>
    <row r="7" spans="1:13" s="29" customFormat="1" ht="19.600000000000001">
      <c r="A7" s="7">
        <v>15841</v>
      </c>
      <c r="B7" s="7">
        <v>16500</v>
      </c>
      <c r="F7" s="7">
        <v>15840</v>
      </c>
      <c r="G7" s="5">
        <f t="shared" si="3"/>
        <v>285</v>
      </c>
      <c r="H7" s="6">
        <f t="shared" si="4"/>
        <v>998</v>
      </c>
      <c r="I7" s="6">
        <f t="shared" si="5"/>
        <v>16</v>
      </c>
      <c r="J7" s="5">
        <f t="shared" si="0"/>
        <v>32</v>
      </c>
      <c r="K7" s="6">
        <f t="shared" si="1"/>
        <v>111</v>
      </c>
      <c r="L7" s="5">
        <f t="shared" si="2"/>
        <v>317</v>
      </c>
      <c r="M7" s="6">
        <f t="shared" si="6"/>
        <v>1125</v>
      </c>
    </row>
    <row r="8" spans="1:13" s="29" customFormat="1" ht="19.600000000000001">
      <c r="A8" s="7">
        <v>16501</v>
      </c>
      <c r="B8" s="7">
        <v>17280</v>
      </c>
      <c r="F8" s="7">
        <v>16500</v>
      </c>
      <c r="G8" s="5">
        <f t="shared" si="3"/>
        <v>297</v>
      </c>
      <c r="H8" s="6">
        <f t="shared" si="4"/>
        <v>1040</v>
      </c>
      <c r="I8" s="6">
        <f t="shared" si="5"/>
        <v>17</v>
      </c>
      <c r="J8" s="5">
        <f t="shared" si="0"/>
        <v>33</v>
      </c>
      <c r="K8" s="6">
        <f t="shared" si="1"/>
        <v>116</v>
      </c>
      <c r="L8" s="5">
        <f t="shared" si="2"/>
        <v>330</v>
      </c>
      <c r="M8" s="6">
        <f t="shared" si="6"/>
        <v>1173</v>
      </c>
    </row>
    <row r="9" spans="1:13" s="29" customFormat="1" ht="19.600000000000001">
      <c r="A9" s="7">
        <v>17281</v>
      </c>
      <c r="B9" s="7">
        <v>17880</v>
      </c>
      <c r="F9" s="7">
        <v>17280</v>
      </c>
      <c r="G9" s="5">
        <f t="shared" si="3"/>
        <v>311</v>
      </c>
      <c r="H9" s="6">
        <f t="shared" si="4"/>
        <v>1089</v>
      </c>
      <c r="I9" s="6">
        <f t="shared" si="5"/>
        <v>17</v>
      </c>
      <c r="J9" s="5">
        <f t="shared" si="0"/>
        <v>35</v>
      </c>
      <c r="K9" s="6">
        <f t="shared" si="1"/>
        <v>121</v>
      </c>
      <c r="L9" s="5">
        <f t="shared" si="2"/>
        <v>346</v>
      </c>
      <c r="M9" s="6">
        <f t="shared" si="6"/>
        <v>1227</v>
      </c>
    </row>
    <row r="10" spans="1:13" s="29" customFormat="1" ht="19.600000000000001">
      <c r="A10" s="7">
        <v>17881</v>
      </c>
      <c r="B10" s="7">
        <v>19047</v>
      </c>
      <c r="F10" s="7">
        <v>17880</v>
      </c>
      <c r="G10" s="5">
        <f t="shared" si="3"/>
        <v>322</v>
      </c>
      <c r="H10" s="6">
        <f t="shared" si="4"/>
        <v>1126</v>
      </c>
      <c r="I10" s="6">
        <f t="shared" si="5"/>
        <v>18</v>
      </c>
      <c r="J10" s="5">
        <f t="shared" si="0"/>
        <v>36</v>
      </c>
      <c r="K10" s="6">
        <f t="shared" si="1"/>
        <v>125</v>
      </c>
      <c r="L10" s="5">
        <f t="shared" si="2"/>
        <v>358</v>
      </c>
      <c r="M10" s="6">
        <f t="shared" si="6"/>
        <v>1269</v>
      </c>
    </row>
    <row r="11" spans="1:13" s="29" customFormat="1" ht="19.600000000000001">
      <c r="A11" s="7">
        <v>19048</v>
      </c>
      <c r="B11" s="7">
        <v>20008</v>
      </c>
      <c r="F11" s="7">
        <v>19047</v>
      </c>
      <c r="G11" s="5">
        <f t="shared" si="3"/>
        <v>343</v>
      </c>
      <c r="H11" s="6">
        <f t="shared" si="4"/>
        <v>1200</v>
      </c>
      <c r="I11" s="6">
        <f t="shared" si="5"/>
        <v>19</v>
      </c>
      <c r="J11" s="5">
        <f t="shared" si="0"/>
        <v>38</v>
      </c>
      <c r="K11" s="6">
        <f t="shared" si="1"/>
        <v>133</v>
      </c>
      <c r="L11" s="5">
        <f t="shared" si="2"/>
        <v>381</v>
      </c>
      <c r="M11" s="6">
        <f t="shared" si="6"/>
        <v>1352</v>
      </c>
    </row>
    <row r="12" spans="1:13" s="29" customFormat="1" ht="19.600000000000001">
      <c r="A12" s="7">
        <v>20009</v>
      </c>
      <c r="B12" s="7">
        <v>20100</v>
      </c>
      <c r="F12" s="7">
        <v>20008</v>
      </c>
      <c r="G12" s="5">
        <f t="shared" si="3"/>
        <v>360</v>
      </c>
      <c r="H12" s="6">
        <f t="shared" si="4"/>
        <v>1261</v>
      </c>
      <c r="I12" s="6">
        <f t="shared" si="5"/>
        <v>20</v>
      </c>
      <c r="J12" s="5">
        <f t="shared" si="0"/>
        <v>40</v>
      </c>
      <c r="K12" s="6">
        <f t="shared" si="1"/>
        <v>140</v>
      </c>
      <c r="L12" s="5">
        <f t="shared" si="2"/>
        <v>400</v>
      </c>
      <c r="M12" s="6">
        <f t="shared" si="6"/>
        <v>1421</v>
      </c>
    </row>
    <row r="13" spans="1:13" s="29" customFormat="1" ht="19.600000000000001">
      <c r="A13" s="7">
        <v>20101</v>
      </c>
      <c r="B13" s="7">
        <v>21000</v>
      </c>
      <c r="F13" s="7">
        <v>20100</v>
      </c>
      <c r="G13" s="5">
        <f t="shared" si="3"/>
        <v>362</v>
      </c>
      <c r="H13" s="6">
        <f t="shared" si="4"/>
        <v>1266</v>
      </c>
      <c r="I13" s="6">
        <f t="shared" si="5"/>
        <v>20</v>
      </c>
      <c r="J13" s="5">
        <f t="shared" si="0"/>
        <v>40</v>
      </c>
      <c r="K13" s="6">
        <f t="shared" si="1"/>
        <v>141</v>
      </c>
      <c r="L13" s="5">
        <f t="shared" si="2"/>
        <v>402</v>
      </c>
      <c r="M13" s="6">
        <f t="shared" si="6"/>
        <v>1427</v>
      </c>
    </row>
    <row r="14" spans="1:13" s="29" customFormat="1" ht="19.600000000000001">
      <c r="A14" s="7">
        <v>21001</v>
      </c>
      <c r="B14" s="7">
        <v>21900</v>
      </c>
      <c r="F14" s="7">
        <v>21000</v>
      </c>
      <c r="G14" s="5">
        <f t="shared" si="3"/>
        <v>378</v>
      </c>
      <c r="H14" s="6">
        <f t="shared" si="4"/>
        <v>1323</v>
      </c>
      <c r="I14" s="6">
        <f t="shared" si="5"/>
        <v>21</v>
      </c>
      <c r="J14" s="5">
        <f t="shared" si="0"/>
        <v>42</v>
      </c>
      <c r="K14" s="6">
        <f t="shared" si="1"/>
        <v>147</v>
      </c>
      <c r="L14" s="5">
        <f t="shared" si="2"/>
        <v>420</v>
      </c>
      <c r="M14" s="6">
        <f t="shared" si="6"/>
        <v>1491</v>
      </c>
    </row>
    <row r="15" spans="1:13" s="29" customFormat="1" ht="19.600000000000001">
      <c r="A15" s="7">
        <v>21901</v>
      </c>
      <c r="B15" s="7">
        <v>22800</v>
      </c>
      <c r="F15" s="7">
        <v>21900</v>
      </c>
      <c r="G15" s="5">
        <f t="shared" si="3"/>
        <v>394</v>
      </c>
      <c r="H15" s="6">
        <f t="shared" si="4"/>
        <v>1380</v>
      </c>
      <c r="I15" s="6">
        <f t="shared" si="5"/>
        <v>22</v>
      </c>
      <c r="J15" s="5">
        <f t="shared" si="0"/>
        <v>44</v>
      </c>
      <c r="K15" s="6">
        <f t="shared" si="1"/>
        <v>153</v>
      </c>
      <c r="L15" s="5">
        <f t="shared" si="2"/>
        <v>438</v>
      </c>
      <c r="M15" s="6">
        <f t="shared" si="6"/>
        <v>1555</v>
      </c>
    </row>
    <row r="16" spans="1:13" s="29" customFormat="1" ht="19.600000000000001">
      <c r="A16" s="7">
        <v>22801</v>
      </c>
      <c r="B16" s="7">
        <v>24000</v>
      </c>
      <c r="F16" s="7">
        <v>22800</v>
      </c>
      <c r="G16" s="5">
        <f t="shared" si="3"/>
        <v>410</v>
      </c>
      <c r="H16" s="6">
        <f t="shared" si="4"/>
        <v>1436</v>
      </c>
      <c r="I16" s="6">
        <f t="shared" si="5"/>
        <v>23</v>
      </c>
      <c r="J16" s="5">
        <f t="shared" si="0"/>
        <v>46</v>
      </c>
      <c r="K16" s="6">
        <f t="shared" si="1"/>
        <v>160</v>
      </c>
      <c r="L16" s="5">
        <f t="shared" si="2"/>
        <v>456</v>
      </c>
      <c r="M16" s="6">
        <f t="shared" si="6"/>
        <v>1619</v>
      </c>
    </row>
    <row r="17" spans="1:13" s="29" customFormat="1" ht="19.600000000000001">
      <c r="A17" s="7">
        <v>24001</v>
      </c>
      <c r="B17" s="7">
        <v>25200</v>
      </c>
      <c r="F17" s="7">
        <v>24000</v>
      </c>
      <c r="G17" s="5">
        <f t="shared" si="3"/>
        <v>432</v>
      </c>
      <c r="H17" s="6">
        <f t="shared" si="4"/>
        <v>1512</v>
      </c>
      <c r="I17" s="6">
        <f t="shared" si="5"/>
        <v>24</v>
      </c>
      <c r="J17" s="5">
        <f t="shared" si="0"/>
        <v>48</v>
      </c>
      <c r="K17" s="6">
        <f t="shared" si="1"/>
        <v>168</v>
      </c>
      <c r="L17" s="5">
        <f t="shared" si="2"/>
        <v>480</v>
      </c>
      <c r="M17" s="6">
        <f t="shared" si="6"/>
        <v>1704</v>
      </c>
    </row>
    <row r="18" spans="1:13" s="29" customFormat="1" ht="19.600000000000001">
      <c r="A18" s="7">
        <v>25201</v>
      </c>
      <c r="B18" s="7">
        <v>26400</v>
      </c>
      <c r="F18" s="7">
        <v>25200</v>
      </c>
      <c r="G18" s="5">
        <f t="shared" si="3"/>
        <v>454</v>
      </c>
      <c r="H18" s="6">
        <f t="shared" si="4"/>
        <v>1588</v>
      </c>
      <c r="I18" s="6">
        <f t="shared" si="5"/>
        <v>25</v>
      </c>
      <c r="J18" s="5">
        <f t="shared" si="0"/>
        <v>50</v>
      </c>
      <c r="K18" s="6">
        <f t="shared" si="1"/>
        <v>176</v>
      </c>
      <c r="L18" s="5">
        <f t="shared" si="2"/>
        <v>504</v>
      </c>
      <c r="M18" s="6">
        <f t="shared" si="6"/>
        <v>1789</v>
      </c>
    </row>
    <row r="19" spans="1:13" s="29" customFormat="1" ht="19.600000000000001">
      <c r="A19" s="7">
        <v>26401</v>
      </c>
      <c r="B19" s="7">
        <v>27600</v>
      </c>
      <c r="F19" s="7">
        <v>26400</v>
      </c>
      <c r="G19" s="5">
        <f t="shared" si="3"/>
        <v>475</v>
      </c>
      <c r="H19" s="6">
        <f t="shared" si="4"/>
        <v>1663</v>
      </c>
      <c r="I19" s="6">
        <f t="shared" si="5"/>
        <v>26</v>
      </c>
      <c r="J19" s="5">
        <f t="shared" si="0"/>
        <v>53</v>
      </c>
      <c r="K19" s="6">
        <f t="shared" si="1"/>
        <v>185</v>
      </c>
      <c r="L19" s="5">
        <f t="shared" si="2"/>
        <v>528</v>
      </c>
      <c r="M19" s="6">
        <f t="shared" si="6"/>
        <v>1874</v>
      </c>
    </row>
    <row r="20" spans="1:13" s="29" customFormat="1" ht="19.600000000000001">
      <c r="A20" s="7">
        <v>27601</v>
      </c>
      <c r="B20" s="7">
        <v>28800</v>
      </c>
      <c r="F20" s="7">
        <v>27600</v>
      </c>
      <c r="G20" s="5">
        <f t="shared" si="3"/>
        <v>497</v>
      </c>
      <c r="H20" s="6">
        <f t="shared" si="4"/>
        <v>1739</v>
      </c>
      <c r="I20" s="6">
        <f t="shared" si="5"/>
        <v>28</v>
      </c>
      <c r="J20" s="5">
        <f t="shared" si="0"/>
        <v>55</v>
      </c>
      <c r="K20" s="6">
        <f t="shared" si="1"/>
        <v>193</v>
      </c>
      <c r="L20" s="5">
        <f t="shared" si="2"/>
        <v>552</v>
      </c>
      <c r="M20" s="6">
        <f t="shared" si="6"/>
        <v>1960</v>
      </c>
    </row>
    <row r="21" spans="1:13" s="29" customFormat="1" ht="19.600000000000001">
      <c r="A21" s="7">
        <v>28801</v>
      </c>
      <c r="B21" s="7">
        <v>30300</v>
      </c>
      <c r="F21" s="7">
        <v>28800</v>
      </c>
      <c r="G21" s="5">
        <f t="shared" si="3"/>
        <v>518</v>
      </c>
      <c r="H21" s="6">
        <f t="shared" si="4"/>
        <v>1814</v>
      </c>
      <c r="I21" s="6">
        <f t="shared" si="5"/>
        <v>29</v>
      </c>
      <c r="J21" s="5">
        <f t="shared" si="0"/>
        <v>58</v>
      </c>
      <c r="K21" s="6">
        <f t="shared" si="1"/>
        <v>202</v>
      </c>
      <c r="L21" s="5">
        <f t="shared" si="2"/>
        <v>576</v>
      </c>
      <c r="M21" s="6">
        <f t="shared" si="6"/>
        <v>2045</v>
      </c>
    </row>
    <row r="22" spans="1:13" s="29" customFormat="1" ht="19.600000000000001">
      <c r="A22" s="7">
        <v>30301</v>
      </c>
      <c r="B22" s="7">
        <v>31800</v>
      </c>
      <c r="F22" s="7">
        <v>30300</v>
      </c>
      <c r="G22" s="5">
        <f t="shared" si="3"/>
        <v>545</v>
      </c>
      <c r="H22" s="6">
        <f t="shared" si="4"/>
        <v>1909</v>
      </c>
      <c r="I22" s="6">
        <f t="shared" si="5"/>
        <v>30</v>
      </c>
      <c r="J22" s="5">
        <f t="shared" si="0"/>
        <v>61</v>
      </c>
      <c r="K22" s="6">
        <f t="shared" si="1"/>
        <v>212</v>
      </c>
      <c r="L22" s="5">
        <f t="shared" si="2"/>
        <v>606</v>
      </c>
      <c r="M22" s="6">
        <f t="shared" si="6"/>
        <v>2151</v>
      </c>
    </row>
    <row r="23" spans="1:13" s="29" customFormat="1" ht="19.600000000000001">
      <c r="A23" s="7">
        <v>31801</v>
      </c>
      <c r="B23" s="7">
        <v>33300</v>
      </c>
      <c r="F23" s="7">
        <v>31800</v>
      </c>
      <c r="G23" s="5">
        <f t="shared" si="3"/>
        <v>572</v>
      </c>
      <c r="H23" s="6">
        <f t="shared" si="4"/>
        <v>2003</v>
      </c>
      <c r="I23" s="6">
        <f t="shared" si="5"/>
        <v>32</v>
      </c>
      <c r="J23" s="5">
        <f t="shared" si="0"/>
        <v>64</v>
      </c>
      <c r="K23" s="6">
        <f t="shared" si="1"/>
        <v>223</v>
      </c>
      <c r="L23" s="5">
        <f t="shared" si="2"/>
        <v>636</v>
      </c>
      <c r="M23" s="6">
        <f t="shared" si="6"/>
        <v>2258</v>
      </c>
    </row>
    <row r="24" spans="1:13" s="29" customFormat="1" ht="19.600000000000001">
      <c r="A24" s="7">
        <v>33301</v>
      </c>
      <c r="B24" s="7">
        <v>34800</v>
      </c>
      <c r="F24" s="7">
        <v>33300</v>
      </c>
      <c r="G24" s="5">
        <f t="shared" si="3"/>
        <v>599</v>
      </c>
      <c r="H24" s="6">
        <f t="shared" si="4"/>
        <v>2098</v>
      </c>
      <c r="I24" s="6">
        <f t="shared" si="5"/>
        <v>33</v>
      </c>
      <c r="J24" s="5">
        <f t="shared" si="0"/>
        <v>67</v>
      </c>
      <c r="K24" s="6">
        <f t="shared" si="1"/>
        <v>233</v>
      </c>
      <c r="L24" s="5">
        <f t="shared" si="2"/>
        <v>666</v>
      </c>
      <c r="M24" s="6">
        <f t="shared" si="6"/>
        <v>2364</v>
      </c>
    </row>
    <row r="25" spans="1:13" s="29" customFormat="1" ht="19.600000000000001">
      <c r="A25" s="7">
        <v>34801</v>
      </c>
      <c r="B25" s="7">
        <v>36300</v>
      </c>
      <c r="F25" s="7">
        <v>34800</v>
      </c>
      <c r="G25" s="5">
        <f t="shared" si="3"/>
        <v>626</v>
      </c>
      <c r="H25" s="6">
        <f t="shared" si="4"/>
        <v>2192</v>
      </c>
      <c r="I25" s="6">
        <f t="shared" si="5"/>
        <v>35</v>
      </c>
      <c r="J25" s="5">
        <f t="shared" si="0"/>
        <v>70</v>
      </c>
      <c r="K25" s="6">
        <f t="shared" si="1"/>
        <v>244</v>
      </c>
      <c r="L25" s="5">
        <f t="shared" si="2"/>
        <v>696</v>
      </c>
      <c r="M25" s="6">
        <f t="shared" si="6"/>
        <v>2471</v>
      </c>
    </row>
    <row r="26" spans="1:13" s="29" customFormat="1" ht="19.600000000000001">
      <c r="A26" s="7">
        <v>36301</v>
      </c>
      <c r="B26" s="7">
        <v>38200</v>
      </c>
      <c r="F26" s="7">
        <v>36300</v>
      </c>
      <c r="G26" s="5">
        <f t="shared" si="3"/>
        <v>653</v>
      </c>
      <c r="H26" s="6">
        <f t="shared" si="4"/>
        <v>2287</v>
      </c>
      <c r="I26" s="6">
        <f t="shared" si="5"/>
        <v>36</v>
      </c>
      <c r="J26" s="5">
        <f t="shared" si="0"/>
        <v>73</v>
      </c>
      <c r="K26" s="6">
        <f t="shared" si="1"/>
        <v>254</v>
      </c>
      <c r="L26" s="5">
        <f t="shared" si="2"/>
        <v>726</v>
      </c>
      <c r="M26" s="6">
        <f t="shared" si="6"/>
        <v>2577</v>
      </c>
    </row>
    <row r="27" spans="1:13" s="29" customFormat="1" ht="19.600000000000001">
      <c r="A27" s="7">
        <v>38201</v>
      </c>
      <c r="B27" s="7">
        <v>40100</v>
      </c>
      <c r="F27" s="7">
        <v>38200</v>
      </c>
      <c r="G27" s="5">
        <f t="shared" si="3"/>
        <v>688</v>
      </c>
      <c r="H27" s="6">
        <f t="shared" si="4"/>
        <v>2407</v>
      </c>
      <c r="I27" s="6">
        <f t="shared" si="5"/>
        <v>38</v>
      </c>
      <c r="J27" s="5">
        <f t="shared" si="0"/>
        <v>76</v>
      </c>
      <c r="K27" s="6">
        <f t="shared" si="1"/>
        <v>267</v>
      </c>
      <c r="L27" s="5">
        <f t="shared" si="2"/>
        <v>764</v>
      </c>
      <c r="M27" s="6">
        <f t="shared" si="6"/>
        <v>2712</v>
      </c>
    </row>
    <row r="28" spans="1:13" s="29" customFormat="1" ht="19.600000000000001">
      <c r="A28" s="7">
        <v>40101</v>
      </c>
      <c r="B28" s="7">
        <v>42000</v>
      </c>
      <c r="F28" s="7">
        <v>40100</v>
      </c>
      <c r="G28" s="5">
        <f t="shared" si="3"/>
        <v>722</v>
      </c>
      <c r="H28" s="6">
        <f t="shared" si="4"/>
        <v>2526</v>
      </c>
      <c r="I28" s="6">
        <f t="shared" si="5"/>
        <v>40</v>
      </c>
      <c r="J28" s="5">
        <f t="shared" si="0"/>
        <v>80</v>
      </c>
      <c r="K28" s="6">
        <f t="shared" si="1"/>
        <v>281</v>
      </c>
      <c r="L28" s="5">
        <f t="shared" si="2"/>
        <v>802</v>
      </c>
      <c r="M28" s="6">
        <f t="shared" si="6"/>
        <v>2847</v>
      </c>
    </row>
    <row r="29" spans="1:13" s="29" customFormat="1" ht="19.600000000000001">
      <c r="A29" s="7">
        <v>42001</v>
      </c>
      <c r="B29" s="8">
        <v>43900</v>
      </c>
      <c r="F29" s="7">
        <v>42000</v>
      </c>
      <c r="G29" s="5">
        <f t="shared" si="3"/>
        <v>756</v>
      </c>
      <c r="H29" s="6">
        <f t="shared" si="4"/>
        <v>2646</v>
      </c>
      <c r="I29" s="6">
        <f t="shared" si="5"/>
        <v>42</v>
      </c>
      <c r="J29" s="5">
        <f t="shared" si="0"/>
        <v>84</v>
      </c>
      <c r="K29" s="6">
        <f t="shared" si="1"/>
        <v>294</v>
      </c>
      <c r="L29" s="5">
        <f t="shared" si="2"/>
        <v>840</v>
      </c>
      <c r="M29" s="6">
        <f t="shared" si="6"/>
        <v>2982</v>
      </c>
    </row>
    <row r="30" spans="1:13" s="29" customFormat="1" ht="19.600000000000001">
      <c r="A30" s="8">
        <v>43901</v>
      </c>
      <c r="B30" s="29">
        <v>43900</v>
      </c>
      <c r="F30" s="8">
        <v>43900</v>
      </c>
      <c r="G30" s="5">
        <f t="shared" si="3"/>
        <v>790</v>
      </c>
      <c r="H30" s="6">
        <f t="shared" si="4"/>
        <v>2766</v>
      </c>
      <c r="I30" s="6">
        <f t="shared" si="5"/>
        <v>44</v>
      </c>
      <c r="J30" s="5">
        <f t="shared" si="0"/>
        <v>88</v>
      </c>
      <c r="K30" s="9">
        <f t="shared" si="1"/>
        <v>307</v>
      </c>
      <c r="L30" s="5">
        <f t="shared" si="2"/>
        <v>878</v>
      </c>
      <c r="M30" s="6">
        <f t="shared" si="6"/>
        <v>3117</v>
      </c>
    </row>
    <row r="31" spans="1:13" s="29" customFormat="1" ht="19.600000000000001">
      <c r="A31" s="30">
        <v>45801</v>
      </c>
      <c r="B31" s="29">
        <v>45800</v>
      </c>
      <c r="F31" s="30">
        <v>45800</v>
      </c>
      <c r="G31" s="31">
        <f t="shared" si="3"/>
        <v>824</v>
      </c>
      <c r="H31" s="32">
        <f t="shared" si="4"/>
        <v>2885</v>
      </c>
      <c r="I31" s="32">
        <f t="shared" si="5"/>
        <v>46</v>
      </c>
      <c r="J31" s="31">
        <f t="shared" si="0"/>
        <v>92</v>
      </c>
      <c r="K31" s="33">
        <f t="shared" si="1"/>
        <v>321</v>
      </c>
      <c r="L31" s="31">
        <f t="shared" si="2"/>
        <v>916</v>
      </c>
      <c r="M31" s="32">
        <f t="shared" si="6"/>
        <v>3252</v>
      </c>
    </row>
    <row r="32" spans="1:13" ht="19.600000000000001">
      <c r="A32" s="34"/>
      <c r="B32" s="34" t="s">
        <v>27</v>
      </c>
      <c r="F32" s="14" t="s">
        <v>27</v>
      </c>
    </row>
  </sheetData>
  <mergeCells count="4">
    <mergeCell ref="F1:L1"/>
    <mergeCell ref="F2:F3"/>
    <mergeCell ref="G2:I2"/>
    <mergeCell ref="J2:K2"/>
  </mergeCells>
  <phoneticPr fontId="3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47" workbookViewId="0">
      <selection activeCell="G55" sqref="G55"/>
    </sheetView>
  </sheetViews>
  <sheetFormatPr defaultRowHeight="16.149999999999999"/>
  <cols>
    <col min="1" max="1" width="6.796875" style="15" customWidth="1"/>
    <col min="2" max="3" width="24.8984375" style="15" customWidth="1"/>
    <col min="4" max="4" width="13.69921875" style="15" customWidth="1"/>
    <col min="5" max="5" width="17" customWidth="1"/>
    <col min="6" max="8" width="9" customWidth="1"/>
    <col min="9" max="9" width="12.796875" style="2" customWidth="1"/>
    <col min="10" max="10" width="13.69921875" style="2" customWidth="1"/>
    <col min="11" max="11" width="9" customWidth="1"/>
  </cols>
  <sheetData>
    <row r="1" spans="1:10" ht="28.55" customHeight="1">
      <c r="A1" s="248" t="s">
        <v>28</v>
      </c>
      <c r="B1" s="249"/>
      <c r="C1" s="249"/>
      <c r="D1" s="249"/>
      <c r="E1" s="249"/>
      <c r="I1" s="28"/>
      <c r="J1" s="3" t="s">
        <v>14</v>
      </c>
    </row>
    <row r="2" spans="1:10" ht="32" customHeight="1">
      <c r="A2" s="16" t="s">
        <v>29</v>
      </c>
      <c r="B2" s="16" t="s">
        <v>30</v>
      </c>
      <c r="C2" s="16"/>
      <c r="D2" s="16" t="s">
        <v>31</v>
      </c>
      <c r="E2" s="16" t="s">
        <v>32</v>
      </c>
      <c r="I2" s="26" t="s">
        <v>15</v>
      </c>
      <c r="J2" s="26" t="s">
        <v>16</v>
      </c>
    </row>
    <row r="3" spans="1:10" ht="19.600000000000001" customHeight="1">
      <c r="A3" s="16"/>
      <c r="B3" s="16"/>
      <c r="C3" s="16"/>
      <c r="D3" s="16"/>
      <c r="E3" s="16"/>
      <c r="I3" s="35"/>
      <c r="J3" s="35"/>
    </row>
    <row r="4" spans="1:10" ht="20.05" customHeight="1">
      <c r="A4" s="16">
        <v>1</v>
      </c>
      <c r="B4" s="17" t="s">
        <v>33</v>
      </c>
      <c r="C4" s="17">
        <v>0</v>
      </c>
      <c r="D4" s="17">
        <v>1500</v>
      </c>
      <c r="E4" s="18">
        <f>ROUND(D4*6%,0)</f>
        <v>90</v>
      </c>
      <c r="I4" s="4">
        <v>0</v>
      </c>
      <c r="J4" s="27">
        <v>11100</v>
      </c>
    </row>
    <row r="5" spans="1:10" ht="20.05" customHeight="1">
      <c r="A5" s="16">
        <v>2</v>
      </c>
      <c r="B5" s="17" t="s">
        <v>34</v>
      </c>
      <c r="C5" s="17">
        <v>1501</v>
      </c>
      <c r="D5" s="17">
        <v>3000</v>
      </c>
      <c r="E5" s="18">
        <f t="shared" ref="E5:E65" si="0">ROUND(D5*6%,0)</f>
        <v>180</v>
      </c>
      <c r="I5" s="4">
        <v>11100</v>
      </c>
      <c r="J5" s="27">
        <v>12540</v>
      </c>
    </row>
    <row r="6" spans="1:10" ht="20.05" customHeight="1">
      <c r="A6" s="16">
        <v>3</v>
      </c>
      <c r="B6" s="16" t="s">
        <v>35</v>
      </c>
      <c r="C6" s="17">
        <v>3001</v>
      </c>
      <c r="D6" s="17">
        <v>4500</v>
      </c>
      <c r="E6" s="18">
        <f t="shared" si="0"/>
        <v>270</v>
      </c>
      <c r="I6" s="4">
        <v>12540</v>
      </c>
      <c r="J6" s="4">
        <v>13500</v>
      </c>
    </row>
    <row r="7" spans="1:10" ht="20.05" customHeight="1">
      <c r="A7" s="16">
        <v>4</v>
      </c>
      <c r="B7" s="17" t="s">
        <v>36</v>
      </c>
      <c r="C7" s="17">
        <v>4501</v>
      </c>
      <c r="D7" s="17">
        <v>6000</v>
      </c>
      <c r="E7" s="18">
        <f t="shared" si="0"/>
        <v>360</v>
      </c>
      <c r="I7" s="4">
        <v>13500</v>
      </c>
      <c r="J7" s="7">
        <v>15840</v>
      </c>
    </row>
    <row r="8" spans="1:10" ht="20.05" customHeight="1">
      <c r="A8" s="16">
        <v>5</v>
      </c>
      <c r="B8" s="16" t="s">
        <v>37</v>
      </c>
      <c r="C8" s="17">
        <v>6001</v>
      </c>
      <c r="D8" s="17">
        <v>7500</v>
      </c>
      <c r="E8" s="18">
        <f t="shared" si="0"/>
        <v>450</v>
      </c>
      <c r="I8" s="7">
        <v>15840</v>
      </c>
      <c r="J8" s="7">
        <v>16500</v>
      </c>
    </row>
    <row r="9" spans="1:10" ht="20.05" customHeight="1">
      <c r="A9" s="16">
        <v>6</v>
      </c>
      <c r="B9" s="16" t="s">
        <v>38</v>
      </c>
      <c r="C9" s="17">
        <v>7501</v>
      </c>
      <c r="D9" s="17">
        <v>8700</v>
      </c>
      <c r="E9" s="18">
        <f t="shared" si="0"/>
        <v>522</v>
      </c>
      <c r="I9" s="7">
        <v>16500</v>
      </c>
      <c r="J9" s="7">
        <v>17280</v>
      </c>
    </row>
    <row r="10" spans="1:10" ht="20.05" customHeight="1">
      <c r="A10" s="16">
        <v>7</v>
      </c>
      <c r="B10" s="17" t="s">
        <v>39</v>
      </c>
      <c r="C10" s="17">
        <v>8701</v>
      </c>
      <c r="D10" s="17">
        <v>9900</v>
      </c>
      <c r="E10" s="18">
        <f t="shared" si="0"/>
        <v>594</v>
      </c>
      <c r="I10" s="7">
        <v>17280</v>
      </c>
      <c r="J10" s="7">
        <v>17880</v>
      </c>
    </row>
    <row r="11" spans="1:10" ht="20.05" customHeight="1">
      <c r="A11" s="16">
        <v>8</v>
      </c>
      <c r="B11" s="16" t="s">
        <v>40</v>
      </c>
      <c r="C11" s="17">
        <v>9901</v>
      </c>
      <c r="D11" s="17">
        <v>11100</v>
      </c>
      <c r="E11" s="18">
        <f t="shared" si="0"/>
        <v>666</v>
      </c>
      <c r="I11" s="7">
        <v>17880</v>
      </c>
      <c r="J11" s="7">
        <v>19047</v>
      </c>
    </row>
    <row r="12" spans="1:10" ht="20.05" customHeight="1">
      <c r="A12" s="16">
        <v>9</v>
      </c>
      <c r="B12" s="16" t="s">
        <v>41</v>
      </c>
      <c r="C12" s="17">
        <v>11101</v>
      </c>
      <c r="D12" s="17">
        <v>12540</v>
      </c>
      <c r="E12" s="18">
        <f t="shared" si="0"/>
        <v>752</v>
      </c>
      <c r="I12" s="7">
        <v>19047</v>
      </c>
      <c r="J12" s="7">
        <v>20008</v>
      </c>
    </row>
    <row r="13" spans="1:10" ht="20.05" customHeight="1">
      <c r="A13" s="16">
        <v>10</v>
      </c>
      <c r="B13" s="17" t="s">
        <v>42</v>
      </c>
      <c r="C13" s="17">
        <v>12541</v>
      </c>
      <c r="D13" s="17">
        <v>13500</v>
      </c>
      <c r="E13" s="18">
        <f t="shared" si="0"/>
        <v>810</v>
      </c>
      <c r="I13" s="7">
        <v>20008</v>
      </c>
      <c r="J13" s="7">
        <v>20100</v>
      </c>
    </row>
    <row r="14" spans="1:10" ht="20.05" customHeight="1">
      <c r="A14" s="16">
        <v>11</v>
      </c>
      <c r="B14" s="16" t="s">
        <v>43</v>
      </c>
      <c r="C14" s="17">
        <v>13501</v>
      </c>
      <c r="D14" s="17">
        <v>15840</v>
      </c>
      <c r="E14" s="18">
        <f t="shared" si="0"/>
        <v>950</v>
      </c>
      <c r="I14" s="7">
        <v>20100</v>
      </c>
      <c r="J14" s="7">
        <v>21000</v>
      </c>
    </row>
    <row r="15" spans="1:10" ht="20.05" customHeight="1">
      <c r="A15" s="16">
        <v>12</v>
      </c>
      <c r="B15" s="16" t="s">
        <v>44</v>
      </c>
      <c r="C15" s="17">
        <v>15841</v>
      </c>
      <c r="D15" s="17">
        <v>16500</v>
      </c>
      <c r="E15" s="18">
        <f t="shared" si="0"/>
        <v>990</v>
      </c>
      <c r="I15" s="7">
        <v>21000</v>
      </c>
      <c r="J15" s="7">
        <v>21900</v>
      </c>
    </row>
    <row r="16" spans="1:10" ht="20.05" customHeight="1">
      <c r="A16" s="16">
        <v>13</v>
      </c>
      <c r="B16" s="17" t="s">
        <v>45</v>
      </c>
      <c r="C16" s="17">
        <v>16501</v>
      </c>
      <c r="D16" s="17">
        <v>17280</v>
      </c>
      <c r="E16" s="18">
        <f t="shared" si="0"/>
        <v>1037</v>
      </c>
      <c r="I16" s="7">
        <v>21900</v>
      </c>
      <c r="J16" s="7">
        <v>22800</v>
      </c>
    </row>
    <row r="17" spans="1:10" ht="20.05" customHeight="1">
      <c r="A17" s="16">
        <v>14</v>
      </c>
      <c r="B17" s="16" t="s">
        <v>46</v>
      </c>
      <c r="C17" s="17">
        <v>17281</v>
      </c>
      <c r="D17" s="17">
        <v>17880</v>
      </c>
      <c r="E17" s="18">
        <f t="shared" si="0"/>
        <v>1073</v>
      </c>
      <c r="I17" s="7">
        <v>22800</v>
      </c>
      <c r="J17" s="7">
        <v>24000</v>
      </c>
    </row>
    <row r="18" spans="1:10" ht="20.05" customHeight="1">
      <c r="A18" s="16">
        <v>15</v>
      </c>
      <c r="B18" s="16" t="s">
        <v>47</v>
      </c>
      <c r="C18" s="17">
        <v>17881</v>
      </c>
      <c r="D18" s="17">
        <v>19047</v>
      </c>
      <c r="E18" s="18">
        <f t="shared" si="0"/>
        <v>1143</v>
      </c>
      <c r="I18" s="7">
        <v>24000</v>
      </c>
      <c r="J18" s="7">
        <v>25200</v>
      </c>
    </row>
    <row r="19" spans="1:10" ht="20.05" customHeight="1">
      <c r="A19" s="16">
        <v>16</v>
      </c>
      <c r="B19" s="17" t="s">
        <v>48</v>
      </c>
      <c r="C19" s="17">
        <v>19048</v>
      </c>
      <c r="D19" s="17">
        <v>20008</v>
      </c>
      <c r="E19" s="18">
        <f t="shared" si="0"/>
        <v>1200</v>
      </c>
      <c r="I19" s="7">
        <v>25200</v>
      </c>
      <c r="J19" s="7">
        <v>26400</v>
      </c>
    </row>
    <row r="20" spans="1:10" ht="20.05" customHeight="1">
      <c r="A20" s="16">
        <v>17</v>
      </c>
      <c r="B20" s="16" t="s">
        <v>49</v>
      </c>
      <c r="C20" s="17">
        <v>20009</v>
      </c>
      <c r="D20" s="17">
        <v>20100</v>
      </c>
      <c r="E20" s="18">
        <f t="shared" si="0"/>
        <v>1206</v>
      </c>
      <c r="I20" s="7">
        <v>26400</v>
      </c>
      <c r="J20" s="7">
        <v>27600</v>
      </c>
    </row>
    <row r="21" spans="1:10" ht="20.05" customHeight="1">
      <c r="A21" s="16">
        <v>18</v>
      </c>
      <c r="B21" s="16" t="s">
        <v>50</v>
      </c>
      <c r="C21" s="17">
        <v>20101</v>
      </c>
      <c r="D21" s="17">
        <v>21000</v>
      </c>
      <c r="E21" s="18">
        <f t="shared" si="0"/>
        <v>1260</v>
      </c>
      <c r="I21" s="7">
        <v>27600</v>
      </c>
      <c r="J21" s="7">
        <v>28800</v>
      </c>
    </row>
    <row r="22" spans="1:10" ht="20.05" customHeight="1">
      <c r="A22" s="16">
        <v>19</v>
      </c>
      <c r="B22" s="16" t="s">
        <v>51</v>
      </c>
      <c r="C22" s="17">
        <v>21001</v>
      </c>
      <c r="D22" s="17">
        <v>21900</v>
      </c>
      <c r="E22" s="18">
        <f t="shared" si="0"/>
        <v>1314</v>
      </c>
      <c r="I22" s="7">
        <v>28800</v>
      </c>
      <c r="J22" s="7">
        <v>30300</v>
      </c>
    </row>
    <row r="23" spans="1:10" ht="20.05" customHeight="1">
      <c r="A23" s="16">
        <v>20</v>
      </c>
      <c r="B23" s="17" t="s">
        <v>52</v>
      </c>
      <c r="C23" s="17">
        <v>21901</v>
      </c>
      <c r="D23" s="17">
        <v>22800</v>
      </c>
      <c r="E23" s="18">
        <f t="shared" si="0"/>
        <v>1368</v>
      </c>
      <c r="I23" s="7">
        <v>30300</v>
      </c>
      <c r="J23" s="7">
        <v>31800</v>
      </c>
    </row>
    <row r="24" spans="1:10" ht="20.05" customHeight="1">
      <c r="A24" s="16">
        <v>21</v>
      </c>
      <c r="B24" s="16" t="s">
        <v>53</v>
      </c>
      <c r="C24" s="17">
        <v>22801</v>
      </c>
      <c r="D24" s="17">
        <v>24000</v>
      </c>
      <c r="E24" s="18">
        <f t="shared" si="0"/>
        <v>1440</v>
      </c>
      <c r="I24" s="7">
        <v>31800</v>
      </c>
      <c r="J24" s="7">
        <v>33300</v>
      </c>
    </row>
    <row r="25" spans="1:10" ht="20.05" customHeight="1">
      <c r="A25" s="16">
        <v>22</v>
      </c>
      <c r="B25" s="16" t="s">
        <v>54</v>
      </c>
      <c r="C25" s="17">
        <v>24001</v>
      </c>
      <c r="D25" s="17">
        <v>25200</v>
      </c>
      <c r="E25" s="18">
        <f t="shared" si="0"/>
        <v>1512</v>
      </c>
      <c r="I25" s="7">
        <v>33300</v>
      </c>
      <c r="J25" s="7">
        <v>34800</v>
      </c>
    </row>
    <row r="26" spans="1:10" ht="20.05" customHeight="1">
      <c r="A26" s="16">
        <v>23</v>
      </c>
      <c r="B26" s="16" t="s">
        <v>55</v>
      </c>
      <c r="C26" s="17">
        <v>25201</v>
      </c>
      <c r="D26" s="17">
        <v>26400</v>
      </c>
      <c r="E26" s="18">
        <f t="shared" si="0"/>
        <v>1584</v>
      </c>
      <c r="I26" s="7">
        <v>34800</v>
      </c>
      <c r="J26" s="7">
        <v>36300</v>
      </c>
    </row>
    <row r="27" spans="1:10" ht="20.05" customHeight="1">
      <c r="A27" s="16">
        <v>24</v>
      </c>
      <c r="B27" s="16" t="s">
        <v>56</v>
      </c>
      <c r="C27" s="17">
        <v>26401</v>
      </c>
      <c r="D27" s="17">
        <v>27600</v>
      </c>
      <c r="E27" s="18">
        <f t="shared" si="0"/>
        <v>1656</v>
      </c>
      <c r="I27" s="7">
        <v>36300</v>
      </c>
      <c r="J27" s="7">
        <v>38200</v>
      </c>
    </row>
    <row r="28" spans="1:10" ht="20.05" customHeight="1">
      <c r="A28" s="16">
        <v>25</v>
      </c>
      <c r="B28" s="16" t="s">
        <v>57</v>
      </c>
      <c r="C28" s="17">
        <v>27601</v>
      </c>
      <c r="D28" s="17">
        <v>28800</v>
      </c>
      <c r="E28" s="18">
        <f t="shared" si="0"/>
        <v>1728</v>
      </c>
      <c r="I28" s="7">
        <v>38200</v>
      </c>
      <c r="J28" s="7">
        <v>40100</v>
      </c>
    </row>
    <row r="29" spans="1:10" ht="20.05" customHeight="1">
      <c r="A29" s="16">
        <v>26</v>
      </c>
      <c r="B29" s="17" t="s">
        <v>58</v>
      </c>
      <c r="C29" s="17">
        <v>28801</v>
      </c>
      <c r="D29" s="17">
        <v>30300</v>
      </c>
      <c r="E29" s="18">
        <f t="shared" si="0"/>
        <v>1818</v>
      </c>
      <c r="I29" s="7">
        <v>40100</v>
      </c>
      <c r="J29" s="7">
        <v>42000</v>
      </c>
    </row>
    <row r="30" spans="1:10" ht="20.05" customHeight="1">
      <c r="A30" s="16">
        <v>27</v>
      </c>
      <c r="B30" s="16" t="s">
        <v>59</v>
      </c>
      <c r="C30" s="17">
        <v>30301</v>
      </c>
      <c r="D30" s="17">
        <v>31800</v>
      </c>
      <c r="E30" s="18">
        <f t="shared" si="0"/>
        <v>1908</v>
      </c>
      <c r="I30" s="7">
        <v>42000</v>
      </c>
      <c r="J30" s="8">
        <v>43900</v>
      </c>
    </row>
    <row r="31" spans="1:10" ht="20.05" customHeight="1">
      <c r="A31" s="16">
        <v>28</v>
      </c>
      <c r="B31" s="17" t="s">
        <v>60</v>
      </c>
      <c r="C31" s="17">
        <v>31801</v>
      </c>
      <c r="D31" s="17">
        <v>33300</v>
      </c>
      <c r="E31" s="18">
        <f t="shared" si="0"/>
        <v>1998</v>
      </c>
      <c r="I31" s="8">
        <v>43900</v>
      </c>
      <c r="J31" s="29">
        <v>43900</v>
      </c>
    </row>
    <row r="32" spans="1:10" ht="20.05" customHeight="1">
      <c r="A32" s="16">
        <v>29</v>
      </c>
      <c r="B32" s="16" t="s">
        <v>61</v>
      </c>
      <c r="C32" s="17">
        <v>33301</v>
      </c>
      <c r="D32" s="17">
        <v>34800</v>
      </c>
      <c r="E32" s="18">
        <f t="shared" si="0"/>
        <v>2088</v>
      </c>
      <c r="I32" s="34"/>
      <c r="J32" s="34" t="s">
        <v>27</v>
      </c>
    </row>
    <row r="33" spans="1:10" ht="20.05" customHeight="1">
      <c r="A33" s="16">
        <v>30</v>
      </c>
      <c r="B33" s="17" t="s">
        <v>62</v>
      </c>
      <c r="C33" s="17">
        <v>34801</v>
      </c>
      <c r="D33" s="17">
        <v>36300</v>
      </c>
      <c r="E33" s="18">
        <f t="shared" si="0"/>
        <v>2178</v>
      </c>
      <c r="I33"/>
      <c r="J33"/>
    </row>
    <row r="34" spans="1:10" ht="20.05" customHeight="1">
      <c r="A34" s="16">
        <v>31</v>
      </c>
      <c r="B34" s="16" t="s">
        <v>63</v>
      </c>
      <c r="C34" s="17">
        <v>36301</v>
      </c>
      <c r="D34" s="17">
        <v>38200</v>
      </c>
      <c r="E34" s="18">
        <f t="shared" si="0"/>
        <v>2292</v>
      </c>
      <c r="I34"/>
      <c r="J34"/>
    </row>
    <row r="35" spans="1:10" ht="20.05" customHeight="1">
      <c r="A35" s="16">
        <v>32</v>
      </c>
      <c r="B35" s="17" t="s">
        <v>64</v>
      </c>
      <c r="C35" s="17">
        <v>38201</v>
      </c>
      <c r="D35" s="17">
        <v>40100</v>
      </c>
      <c r="E35" s="18">
        <f t="shared" si="0"/>
        <v>2406</v>
      </c>
      <c r="I35"/>
      <c r="J35"/>
    </row>
    <row r="36" spans="1:10" ht="20.05" customHeight="1">
      <c r="A36" s="16">
        <v>33</v>
      </c>
      <c r="B36" s="16" t="s">
        <v>65</v>
      </c>
      <c r="C36" s="17">
        <v>40101</v>
      </c>
      <c r="D36" s="17">
        <v>42000</v>
      </c>
      <c r="E36" s="18">
        <f t="shared" si="0"/>
        <v>2520</v>
      </c>
      <c r="I36"/>
      <c r="J36"/>
    </row>
    <row r="37" spans="1:10" ht="20.05" customHeight="1">
      <c r="A37" s="16">
        <v>34</v>
      </c>
      <c r="B37" s="17" t="s">
        <v>66</v>
      </c>
      <c r="C37" s="17">
        <v>42001</v>
      </c>
      <c r="D37" s="17">
        <v>43900</v>
      </c>
      <c r="E37" s="18">
        <f t="shared" si="0"/>
        <v>2634</v>
      </c>
      <c r="I37"/>
      <c r="J37"/>
    </row>
    <row r="38" spans="1:10" ht="20.05" customHeight="1">
      <c r="A38" s="16">
        <v>35</v>
      </c>
      <c r="B38" s="16" t="s">
        <v>67</v>
      </c>
      <c r="C38" s="17">
        <v>43901</v>
      </c>
      <c r="D38" s="17">
        <v>45800</v>
      </c>
      <c r="E38" s="18">
        <f t="shared" si="0"/>
        <v>2748</v>
      </c>
      <c r="I38"/>
      <c r="J38"/>
    </row>
    <row r="39" spans="1:10" ht="20.05" customHeight="1">
      <c r="A39" s="16">
        <v>36</v>
      </c>
      <c r="B39" s="16" t="s">
        <v>68</v>
      </c>
      <c r="C39" s="17">
        <v>45801</v>
      </c>
      <c r="D39" s="17">
        <v>48200</v>
      </c>
      <c r="E39" s="18">
        <f t="shared" si="0"/>
        <v>2892</v>
      </c>
      <c r="I39"/>
      <c r="J39"/>
    </row>
    <row r="40" spans="1:10" ht="20.05" customHeight="1">
      <c r="A40" s="16">
        <v>37</v>
      </c>
      <c r="B40" s="16" t="s">
        <v>69</v>
      </c>
      <c r="C40" s="17">
        <v>48201</v>
      </c>
      <c r="D40" s="17">
        <v>50600</v>
      </c>
      <c r="E40" s="18">
        <f t="shared" si="0"/>
        <v>3036</v>
      </c>
      <c r="I40"/>
      <c r="J40"/>
    </row>
    <row r="41" spans="1:10" ht="20.05" customHeight="1">
      <c r="A41" s="16">
        <v>38</v>
      </c>
      <c r="B41" s="16" t="s">
        <v>70</v>
      </c>
      <c r="C41" s="17">
        <v>50601</v>
      </c>
      <c r="D41" s="17">
        <v>53000</v>
      </c>
      <c r="E41" s="18">
        <f t="shared" si="0"/>
        <v>3180</v>
      </c>
      <c r="I41"/>
      <c r="J41"/>
    </row>
    <row r="42" spans="1:10" ht="20.05" customHeight="1">
      <c r="A42" s="16">
        <v>39</v>
      </c>
      <c r="B42" s="16" t="s">
        <v>71</v>
      </c>
      <c r="C42" s="17">
        <v>53001</v>
      </c>
      <c r="D42" s="17">
        <v>55400</v>
      </c>
      <c r="E42" s="18">
        <f t="shared" si="0"/>
        <v>3324</v>
      </c>
      <c r="I42"/>
      <c r="J42"/>
    </row>
    <row r="43" spans="1:10" ht="20.05" customHeight="1">
      <c r="A43" s="16">
        <v>40</v>
      </c>
      <c r="B43" s="16" t="s">
        <v>72</v>
      </c>
      <c r="C43" s="17">
        <v>55401</v>
      </c>
      <c r="D43" s="17">
        <v>57800</v>
      </c>
      <c r="E43" s="18">
        <f t="shared" si="0"/>
        <v>3468</v>
      </c>
      <c r="I43"/>
      <c r="J43"/>
    </row>
    <row r="44" spans="1:10" ht="20.05" customHeight="1">
      <c r="A44" s="16">
        <v>41</v>
      </c>
      <c r="B44" s="17" t="s">
        <v>73</v>
      </c>
      <c r="C44" s="17">
        <v>57801</v>
      </c>
      <c r="D44" s="17">
        <v>60800</v>
      </c>
      <c r="E44" s="18">
        <f t="shared" si="0"/>
        <v>3648</v>
      </c>
      <c r="I44"/>
      <c r="J44"/>
    </row>
    <row r="45" spans="1:10" ht="20.05" customHeight="1">
      <c r="A45" s="16">
        <v>42</v>
      </c>
      <c r="B45" s="16" t="s">
        <v>74</v>
      </c>
      <c r="C45" s="17">
        <v>60801</v>
      </c>
      <c r="D45" s="17">
        <v>63800</v>
      </c>
      <c r="E45" s="18">
        <f t="shared" si="0"/>
        <v>3828</v>
      </c>
      <c r="I45"/>
      <c r="J45"/>
    </row>
    <row r="46" spans="1:10" ht="20.05" customHeight="1">
      <c r="A46" s="16">
        <v>43</v>
      </c>
      <c r="B46" s="17" t="s">
        <v>75</v>
      </c>
      <c r="C46" s="17">
        <v>63801</v>
      </c>
      <c r="D46" s="17">
        <v>66800</v>
      </c>
      <c r="E46" s="18">
        <f t="shared" si="0"/>
        <v>4008</v>
      </c>
      <c r="I46"/>
      <c r="J46"/>
    </row>
    <row r="47" spans="1:10" ht="20.05" customHeight="1">
      <c r="A47" s="16">
        <v>44</v>
      </c>
      <c r="B47" s="16" t="s">
        <v>76</v>
      </c>
      <c r="C47" s="17">
        <v>66801</v>
      </c>
      <c r="D47" s="17">
        <v>69800</v>
      </c>
      <c r="E47" s="18">
        <f t="shared" si="0"/>
        <v>4188</v>
      </c>
      <c r="I47"/>
      <c r="J47"/>
    </row>
    <row r="48" spans="1:10" ht="20.05" customHeight="1">
      <c r="A48" s="16">
        <v>45</v>
      </c>
      <c r="B48" s="17" t="s">
        <v>77</v>
      </c>
      <c r="C48" s="17">
        <v>69801</v>
      </c>
      <c r="D48" s="17">
        <v>72800</v>
      </c>
      <c r="E48" s="18">
        <f t="shared" si="0"/>
        <v>4368</v>
      </c>
      <c r="I48"/>
      <c r="J48"/>
    </row>
    <row r="49" spans="1:10" ht="20.05" customHeight="1">
      <c r="A49" s="16">
        <v>46</v>
      </c>
      <c r="B49" s="16" t="s">
        <v>78</v>
      </c>
      <c r="C49" s="17">
        <v>72801</v>
      </c>
      <c r="D49" s="17">
        <v>76500</v>
      </c>
      <c r="E49" s="18">
        <f t="shared" si="0"/>
        <v>4590</v>
      </c>
      <c r="I49"/>
      <c r="J49"/>
    </row>
    <row r="50" spans="1:10" ht="20.05" customHeight="1">
      <c r="A50" s="16">
        <v>47</v>
      </c>
      <c r="B50" s="17" t="s">
        <v>79</v>
      </c>
      <c r="C50" s="17">
        <v>76501</v>
      </c>
      <c r="D50" s="17">
        <v>80200</v>
      </c>
      <c r="E50" s="18">
        <f t="shared" si="0"/>
        <v>4812</v>
      </c>
      <c r="I50"/>
      <c r="J50"/>
    </row>
    <row r="51" spans="1:10" ht="20.05" customHeight="1">
      <c r="A51" s="16">
        <v>48</v>
      </c>
      <c r="B51" s="16" t="s">
        <v>80</v>
      </c>
      <c r="C51" s="17">
        <v>80201</v>
      </c>
      <c r="D51" s="17">
        <v>83900</v>
      </c>
      <c r="E51" s="18">
        <f t="shared" si="0"/>
        <v>5034</v>
      </c>
      <c r="I51"/>
      <c r="J51"/>
    </row>
    <row r="52" spans="1:10" ht="20.05" customHeight="1">
      <c r="A52" s="16">
        <v>49</v>
      </c>
      <c r="B52" s="17" t="s">
        <v>81</v>
      </c>
      <c r="C52" s="17">
        <v>83901</v>
      </c>
      <c r="D52" s="17">
        <v>87600</v>
      </c>
      <c r="E52" s="18">
        <f t="shared" si="0"/>
        <v>5256</v>
      </c>
      <c r="I52"/>
      <c r="J52"/>
    </row>
    <row r="53" spans="1:10" ht="20.05" customHeight="1">
      <c r="A53" s="16">
        <v>50</v>
      </c>
      <c r="B53" s="17" t="s">
        <v>82</v>
      </c>
      <c r="C53" s="17">
        <v>87601</v>
      </c>
      <c r="D53" s="17">
        <v>92100</v>
      </c>
      <c r="E53" s="18">
        <f t="shared" si="0"/>
        <v>5526</v>
      </c>
      <c r="I53"/>
      <c r="J53"/>
    </row>
    <row r="54" spans="1:10" ht="20.05" customHeight="1">
      <c r="A54" s="16">
        <v>51</v>
      </c>
      <c r="B54" s="16" t="s">
        <v>83</v>
      </c>
      <c r="C54" s="17">
        <v>92101</v>
      </c>
      <c r="D54" s="17">
        <v>96600</v>
      </c>
      <c r="E54" s="18">
        <f t="shared" si="0"/>
        <v>5796</v>
      </c>
      <c r="I54"/>
      <c r="J54"/>
    </row>
    <row r="55" spans="1:10" ht="20.05" customHeight="1">
      <c r="A55" s="16">
        <v>52</v>
      </c>
      <c r="B55" s="17" t="s">
        <v>84</v>
      </c>
      <c r="C55" s="17">
        <v>96601</v>
      </c>
      <c r="D55" s="17">
        <v>101100</v>
      </c>
      <c r="E55" s="18">
        <f t="shared" si="0"/>
        <v>6066</v>
      </c>
      <c r="I55"/>
      <c r="J55"/>
    </row>
    <row r="56" spans="1:10" ht="20.05" customHeight="1">
      <c r="A56" s="16">
        <v>53</v>
      </c>
      <c r="B56" s="16" t="s">
        <v>85</v>
      </c>
      <c r="C56" s="17">
        <v>101101</v>
      </c>
      <c r="D56" s="17">
        <v>105600</v>
      </c>
      <c r="E56" s="18">
        <f t="shared" si="0"/>
        <v>6336</v>
      </c>
      <c r="I56"/>
      <c r="J56"/>
    </row>
    <row r="57" spans="1:10" ht="20.05" customHeight="1">
      <c r="A57" s="16">
        <v>54</v>
      </c>
      <c r="B57" s="17" t="s">
        <v>86</v>
      </c>
      <c r="C57" s="17">
        <v>105601</v>
      </c>
      <c r="D57" s="17">
        <v>110100</v>
      </c>
      <c r="E57" s="18">
        <f t="shared" si="0"/>
        <v>6606</v>
      </c>
      <c r="I57"/>
      <c r="J57"/>
    </row>
    <row r="58" spans="1:10" ht="20.05" customHeight="1">
      <c r="A58" s="16">
        <v>55</v>
      </c>
      <c r="B58" s="16" t="s">
        <v>87</v>
      </c>
      <c r="C58" s="17">
        <v>110101</v>
      </c>
      <c r="D58" s="17">
        <v>115500</v>
      </c>
      <c r="E58" s="18">
        <f t="shared" si="0"/>
        <v>6930</v>
      </c>
      <c r="I58"/>
      <c r="J58"/>
    </row>
    <row r="59" spans="1:10" ht="20.05" customHeight="1">
      <c r="A59" s="16">
        <v>56</v>
      </c>
      <c r="B59" s="17" t="s">
        <v>88</v>
      </c>
      <c r="C59" s="17">
        <v>115501</v>
      </c>
      <c r="D59" s="17">
        <v>120900</v>
      </c>
      <c r="E59" s="18">
        <f t="shared" si="0"/>
        <v>7254</v>
      </c>
      <c r="I59"/>
      <c r="J59"/>
    </row>
    <row r="60" spans="1:10" ht="20.05" customHeight="1">
      <c r="A60" s="16">
        <v>57</v>
      </c>
      <c r="B60" s="16" t="s">
        <v>89</v>
      </c>
      <c r="C60" s="17">
        <v>120901</v>
      </c>
      <c r="D60" s="17">
        <v>126300</v>
      </c>
      <c r="E60" s="18">
        <f t="shared" si="0"/>
        <v>7578</v>
      </c>
      <c r="I60"/>
      <c r="J60"/>
    </row>
    <row r="61" spans="1:10" ht="20.05" customHeight="1">
      <c r="A61" s="16">
        <v>58</v>
      </c>
      <c r="B61" s="17" t="s">
        <v>90</v>
      </c>
      <c r="C61" s="17">
        <v>126301</v>
      </c>
      <c r="D61" s="17">
        <v>131700</v>
      </c>
      <c r="E61" s="18">
        <f t="shared" si="0"/>
        <v>7902</v>
      </c>
      <c r="I61"/>
      <c r="J61"/>
    </row>
    <row r="62" spans="1:10" ht="20.05" customHeight="1">
      <c r="A62" s="16">
        <v>59</v>
      </c>
      <c r="B62" s="16" t="s">
        <v>91</v>
      </c>
      <c r="C62" s="17">
        <v>131701</v>
      </c>
      <c r="D62" s="17">
        <v>137100</v>
      </c>
      <c r="E62" s="18">
        <f t="shared" si="0"/>
        <v>8226</v>
      </c>
      <c r="I62"/>
      <c r="J62"/>
    </row>
    <row r="63" spans="1:10" ht="20.05" customHeight="1">
      <c r="A63" s="16">
        <v>60</v>
      </c>
      <c r="B63" s="17" t="s">
        <v>92</v>
      </c>
      <c r="C63" s="17">
        <v>137101</v>
      </c>
      <c r="D63" s="17">
        <v>142500</v>
      </c>
      <c r="E63" s="18">
        <f t="shared" si="0"/>
        <v>8550</v>
      </c>
      <c r="I63"/>
      <c r="J63"/>
    </row>
    <row r="64" spans="1:10" ht="20.05" customHeight="1">
      <c r="A64" s="16">
        <v>61</v>
      </c>
      <c r="B64" s="16" t="s">
        <v>93</v>
      </c>
      <c r="C64" s="17">
        <v>142501</v>
      </c>
      <c r="D64" s="17">
        <v>147900</v>
      </c>
      <c r="E64" s="18">
        <f t="shared" si="0"/>
        <v>8874</v>
      </c>
      <c r="I64"/>
      <c r="J64"/>
    </row>
    <row r="65" spans="1:10" ht="20.05" customHeight="1">
      <c r="A65" s="16">
        <v>62</v>
      </c>
      <c r="B65" s="16" t="s">
        <v>94</v>
      </c>
      <c r="C65" s="17">
        <v>147901</v>
      </c>
      <c r="D65" s="17">
        <v>150000</v>
      </c>
      <c r="E65" s="18">
        <f t="shared" si="0"/>
        <v>9000</v>
      </c>
      <c r="I65"/>
      <c r="J65"/>
    </row>
    <row r="66" spans="1:10">
      <c r="C66" s="17">
        <v>150001</v>
      </c>
      <c r="D66" s="15">
        <v>150000</v>
      </c>
      <c r="E66" t="s">
        <v>95</v>
      </c>
      <c r="I66"/>
      <c r="J66"/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1</vt:i4>
      </vt:variant>
    </vt:vector>
  </HeadingPairs>
  <TitlesOfParts>
    <vt:vector size="8" baseType="lpstr">
      <vt:lpstr>計算公式</vt:lpstr>
      <vt:lpstr>勞保111.1版</vt:lpstr>
      <vt:lpstr>職保111.5版</vt:lpstr>
      <vt:lpstr>勞退金提繳111.1版</vt:lpstr>
      <vt:lpstr>111.1健保(勞保)</vt:lpstr>
      <vt:lpstr>勞保費對照表</vt:lpstr>
      <vt:lpstr>勞退金對照表</vt:lpstr>
      <vt:lpstr>'111.1健保(勞保)'!Print_Area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Cute</dc:creator>
  <cp:lastModifiedBy>user</cp:lastModifiedBy>
  <cp:lastPrinted>2017-12-18T08:10:48Z</cp:lastPrinted>
  <dcterms:created xsi:type="dcterms:W3CDTF">2010-01-27T02:44:12Z</dcterms:created>
  <dcterms:modified xsi:type="dcterms:W3CDTF">2022-04-28T05:48:39Z</dcterms:modified>
</cp:coreProperties>
</file>